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openxmlformats-officedocument.spreadsheetml.printerSettings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209"/>
  <workbookPr date1904="1"/>
  <mc:AlternateContent xmlns:mc="http://schemas.openxmlformats.org/markup-compatibility/2006">
    <mc:Choice Requires="x15">
      <x15ac:absPath xmlns:x15ac="http://schemas.microsoft.com/office/spreadsheetml/2010/11/ac" url="/Users/Rob/Dropbox/ASP EUROPE/4.WSLE Events/14.EspinhoJQS17/"/>
    </mc:Choice>
  </mc:AlternateContent>
  <bookViews>
    <workbookView xWindow="0" yWindow="460" windowWidth="28800" windowHeight="17460"/>
  </bookViews>
  <sheets>
    <sheet name="Men1-4Star128Format8mxm" sheetId="1" r:id="rId1"/>
  </sheets>
  <definedNames>
    <definedName name="_xlnm.Print_Area" localSheetId="0">'Men1-4Star128Format8mxm'!$E$28:$X$103</definedName>
    <definedName name="_xlnm.Print_Titles" localSheetId="0">'Men1-4Star128Format8mxm'!$1:$5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103" i="1" l="1"/>
  <c r="K102" i="1"/>
  <c r="K101" i="1"/>
  <c r="K100" i="1"/>
  <c r="V98" i="1"/>
  <c r="U98" i="1"/>
  <c r="T98" i="1"/>
  <c r="Q98" i="1"/>
  <c r="P98" i="1"/>
  <c r="L98" i="1"/>
  <c r="K98" i="1"/>
  <c r="G98" i="1"/>
  <c r="F98" i="1"/>
  <c r="E98" i="1"/>
  <c r="V97" i="1"/>
  <c r="U97" i="1"/>
  <c r="T97" i="1"/>
  <c r="Q97" i="1"/>
  <c r="P97" i="1"/>
  <c r="L97" i="1"/>
  <c r="K97" i="1"/>
  <c r="G97" i="1"/>
  <c r="F97" i="1"/>
  <c r="E97" i="1"/>
  <c r="V96" i="1"/>
  <c r="U96" i="1"/>
  <c r="T96" i="1"/>
  <c r="Q96" i="1"/>
  <c r="P96" i="1"/>
  <c r="L96" i="1"/>
  <c r="K96" i="1"/>
  <c r="G96" i="1"/>
  <c r="F96" i="1"/>
  <c r="E96" i="1"/>
  <c r="V95" i="1"/>
  <c r="U95" i="1"/>
  <c r="T95" i="1"/>
  <c r="Q95" i="1"/>
  <c r="P95" i="1"/>
  <c r="L95" i="1"/>
  <c r="K95" i="1"/>
  <c r="G95" i="1"/>
  <c r="F95" i="1"/>
  <c r="E95" i="1"/>
  <c r="K93" i="1"/>
  <c r="G93" i="1"/>
  <c r="K92" i="1"/>
  <c r="V90" i="1"/>
  <c r="U90" i="1"/>
  <c r="Q90" i="1"/>
  <c r="P90" i="1"/>
  <c r="L90" i="1"/>
  <c r="K90" i="1"/>
  <c r="G90" i="1"/>
  <c r="F90" i="1"/>
  <c r="E90" i="1"/>
  <c r="V89" i="1"/>
  <c r="U89" i="1"/>
  <c r="Q89" i="1"/>
  <c r="P89" i="1"/>
  <c r="L89" i="1"/>
  <c r="K89" i="1"/>
  <c r="G89" i="1"/>
  <c r="F89" i="1"/>
  <c r="E89" i="1"/>
  <c r="V88" i="1"/>
  <c r="U88" i="1"/>
  <c r="Q88" i="1"/>
  <c r="P88" i="1"/>
  <c r="L88" i="1"/>
  <c r="K88" i="1"/>
  <c r="G88" i="1"/>
  <c r="F88" i="1"/>
  <c r="E88" i="1"/>
  <c r="V87" i="1"/>
  <c r="U87" i="1"/>
  <c r="Q87" i="1"/>
  <c r="P87" i="1"/>
  <c r="L87" i="1"/>
  <c r="K87" i="1"/>
  <c r="G87" i="1"/>
  <c r="F87" i="1"/>
  <c r="E87" i="1"/>
  <c r="U85" i="1"/>
  <c r="K85" i="1"/>
  <c r="K5" i="1"/>
  <c r="K4" i="1"/>
  <c r="K2" i="1"/>
  <c r="U51" i="1"/>
  <c r="K51" i="1"/>
  <c r="V83" i="1"/>
  <c r="U83" i="1"/>
  <c r="Q83" i="1"/>
  <c r="P83" i="1"/>
  <c r="L83" i="1"/>
  <c r="K83" i="1"/>
  <c r="G83" i="1"/>
  <c r="F83" i="1"/>
  <c r="E83" i="1"/>
  <c r="V82" i="1"/>
  <c r="U82" i="1"/>
  <c r="Q82" i="1"/>
  <c r="P82" i="1"/>
  <c r="L82" i="1"/>
  <c r="K82" i="1"/>
  <c r="G82" i="1"/>
  <c r="F82" i="1"/>
  <c r="E82" i="1"/>
  <c r="V81" i="1"/>
  <c r="U81" i="1"/>
  <c r="Q81" i="1"/>
  <c r="P81" i="1"/>
  <c r="L81" i="1"/>
  <c r="K81" i="1"/>
  <c r="G81" i="1"/>
  <c r="F81" i="1"/>
  <c r="E81" i="1"/>
  <c r="V80" i="1"/>
  <c r="U80" i="1"/>
  <c r="Q80" i="1"/>
  <c r="P80" i="1"/>
  <c r="L80" i="1"/>
  <c r="K80" i="1"/>
  <c r="G80" i="1"/>
  <c r="F80" i="1"/>
  <c r="E80" i="1"/>
  <c r="V78" i="1"/>
  <c r="U78" i="1"/>
  <c r="Q78" i="1"/>
  <c r="P78" i="1"/>
  <c r="L78" i="1"/>
  <c r="K78" i="1"/>
  <c r="G78" i="1"/>
  <c r="F78" i="1"/>
  <c r="E78" i="1"/>
  <c r="V77" i="1"/>
  <c r="U77" i="1"/>
  <c r="Q77" i="1"/>
  <c r="P77" i="1"/>
  <c r="L77" i="1"/>
  <c r="K77" i="1"/>
  <c r="G77" i="1"/>
  <c r="F77" i="1"/>
  <c r="E77" i="1"/>
  <c r="V76" i="1"/>
  <c r="U76" i="1"/>
  <c r="Q76" i="1"/>
  <c r="P76" i="1"/>
  <c r="L76" i="1"/>
  <c r="K76" i="1"/>
  <c r="G76" i="1"/>
  <c r="F76" i="1"/>
  <c r="E76" i="1"/>
  <c r="V75" i="1"/>
  <c r="U75" i="1"/>
  <c r="Q75" i="1"/>
  <c r="P75" i="1"/>
  <c r="L75" i="1"/>
  <c r="K75" i="1"/>
  <c r="G75" i="1"/>
  <c r="F75" i="1"/>
  <c r="E75" i="1"/>
  <c r="U73" i="1"/>
  <c r="Q73" i="1"/>
  <c r="K73" i="1"/>
  <c r="G73" i="1"/>
  <c r="Q51" i="1"/>
  <c r="G51" i="1"/>
  <c r="Q29" i="1"/>
  <c r="G29" i="1"/>
  <c r="Q7" i="1"/>
  <c r="G7" i="1"/>
  <c r="W69" i="1"/>
  <c r="W68" i="1"/>
  <c r="W66" i="1"/>
  <c r="W65" i="1"/>
  <c r="W64" i="1"/>
  <c r="W63" i="1"/>
  <c r="W61" i="1"/>
  <c r="W60" i="1"/>
  <c r="W59" i="1"/>
  <c r="W58" i="1"/>
  <c r="W56" i="1"/>
  <c r="W55" i="1"/>
  <c r="W54" i="1"/>
  <c r="W53" i="1"/>
  <c r="W49" i="1"/>
  <c r="W48" i="1"/>
  <c r="W47" i="1"/>
  <c r="W46" i="1"/>
  <c r="W44" i="1"/>
  <c r="W43" i="1"/>
  <c r="W42" i="1"/>
  <c r="W41" i="1"/>
  <c r="W39" i="1"/>
  <c r="W38" i="1"/>
  <c r="W37" i="1"/>
  <c r="W36" i="1"/>
  <c r="W34" i="1"/>
  <c r="W33" i="1"/>
  <c r="W32" i="1"/>
  <c r="W31" i="1"/>
  <c r="W27" i="1"/>
  <c r="W26" i="1"/>
  <c r="W25" i="1"/>
  <c r="W24" i="1"/>
  <c r="W22" i="1"/>
  <c r="W21" i="1"/>
  <c r="W20" i="1"/>
  <c r="W19" i="1"/>
  <c r="W17" i="1"/>
  <c r="W16" i="1"/>
  <c r="W15" i="1"/>
  <c r="W14" i="1"/>
  <c r="W12" i="1"/>
  <c r="W11" i="1"/>
  <c r="W10" i="1"/>
  <c r="W9" i="1"/>
  <c r="R69" i="1"/>
  <c r="R68" i="1"/>
  <c r="R66" i="1"/>
  <c r="R65" i="1"/>
  <c r="R64" i="1"/>
  <c r="R63" i="1"/>
  <c r="R61" i="1"/>
  <c r="R60" i="1"/>
  <c r="R59" i="1"/>
  <c r="R58" i="1"/>
  <c r="R56" i="1"/>
  <c r="R55" i="1"/>
  <c r="R54" i="1"/>
  <c r="R53" i="1"/>
  <c r="R49" i="1"/>
  <c r="R48" i="1"/>
  <c r="R47" i="1"/>
  <c r="R46" i="1"/>
  <c r="R44" i="1"/>
  <c r="R43" i="1"/>
  <c r="R42" i="1"/>
  <c r="R41" i="1"/>
  <c r="R39" i="1"/>
  <c r="R38" i="1"/>
  <c r="R37" i="1"/>
  <c r="R36" i="1"/>
  <c r="R34" i="1"/>
  <c r="R33" i="1"/>
  <c r="R32" i="1"/>
  <c r="R31" i="1"/>
  <c r="R27" i="1"/>
  <c r="R26" i="1"/>
  <c r="R25" i="1"/>
  <c r="R24" i="1"/>
  <c r="R22" i="1"/>
  <c r="R21" i="1"/>
  <c r="R20" i="1"/>
  <c r="R19" i="1"/>
  <c r="R17" i="1"/>
  <c r="R16" i="1"/>
  <c r="R15" i="1"/>
  <c r="R14" i="1"/>
  <c r="R12" i="1"/>
  <c r="R11" i="1"/>
  <c r="R10" i="1"/>
  <c r="R9" i="1"/>
  <c r="M69" i="1"/>
  <c r="M68" i="1"/>
  <c r="M66" i="1"/>
  <c r="M65" i="1"/>
  <c r="M64" i="1"/>
  <c r="M63" i="1"/>
  <c r="M61" i="1"/>
  <c r="M60" i="1"/>
  <c r="M59" i="1"/>
  <c r="M58" i="1"/>
  <c r="M56" i="1"/>
  <c r="M55" i="1"/>
  <c r="M54" i="1"/>
  <c r="M53" i="1"/>
  <c r="M49" i="1"/>
  <c r="M48" i="1"/>
  <c r="M47" i="1"/>
  <c r="M46" i="1"/>
  <c r="M44" i="1"/>
  <c r="M43" i="1"/>
  <c r="M42" i="1"/>
  <c r="M41" i="1"/>
  <c r="M39" i="1"/>
  <c r="M38" i="1"/>
  <c r="M37" i="1"/>
  <c r="M36" i="1"/>
  <c r="M34" i="1"/>
  <c r="M33" i="1"/>
  <c r="M32" i="1"/>
  <c r="M31" i="1"/>
  <c r="M27" i="1"/>
  <c r="M26" i="1"/>
  <c r="M25" i="1"/>
  <c r="M24" i="1"/>
  <c r="M22" i="1"/>
  <c r="M21" i="1"/>
  <c r="M20" i="1"/>
  <c r="M19" i="1"/>
  <c r="M17" i="1"/>
  <c r="M16" i="1"/>
  <c r="M15" i="1"/>
  <c r="M14" i="1"/>
  <c r="M12" i="1"/>
  <c r="M11" i="1"/>
  <c r="M10" i="1"/>
  <c r="M9" i="1"/>
  <c r="H69" i="1"/>
  <c r="H68" i="1"/>
  <c r="H66" i="1"/>
  <c r="H65" i="1"/>
  <c r="H64" i="1"/>
  <c r="H63" i="1"/>
  <c r="H61" i="1"/>
  <c r="H60" i="1"/>
  <c r="H59" i="1"/>
  <c r="H58" i="1"/>
  <c r="H56" i="1"/>
  <c r="H55" i="1"/>
  <c r="H54" i="1"/>
  <c r="H53" i="1"/>
  <c r="H49" i="1"/>
  <c r="H48" i="1"/>
  <c r="H47" i="1"/>
  <c r="H46" i="1"/>
  <c r="H44" i="1"/>
  <c r="H43" i="1"/>
  <c r="H42" i="1"/>
  <c r="H41" i="1"/>
  <c r="H39" i="1"/>
  <c r="H38" i="1"/>
  <c r="H37" i="1"/>
  <c r="H36" i="1"/>
  <c r="H34" i="1"/>
  <c r="H33" i="1"/>
  <c r="H32" i="1"/>
  <c r="H31" i="1"/>
  <c r="H27" i="1"/>
  <c r="H26" i="1"/>
  <c r="H25" i="1"/>
  <c r="H24" i="1"/>
  <c r="H22" i="1"/>
  <c r="H21" i="1"/>
  <c r="H20" i="1"/>
  <c r="H19" i="1"/>
  <c r="H17" i="1"/>
  <c r="H16" i="1"/>
  <c r="H15" i="1"/>
  <c r="H14" i="1"/>
  <c r="H12" i="1"/>
  <c r="H11" i="1"/>
  <c r="H10" i="1"/>
  <c r="H9" i="1"/>
  <c r="E71" i="1"/>
  <c r="E70" i="1"/>
  <c r="V69" i="1"/>
  <c r="Q69" i="1"/>
  <c r="L69" i="1"/>
  <c r="G69" i="1"/>
  <c r="E69" i="1"/>
  <c r="V68" i="1"/>
  <c r="Q68" i="1"/>
  <c r="L68" i="1"/>
  <c r="G68" i="1"/>
  <c r="E68" i="1"/>
  <c r="E66" i="1"/>
  <c r="E65" i="1"/>
  <c r="V64" i="1"/>
  <c r="Q64" i="1"/>
  <c r="L64" i="1"/>
  <c r="G64" i="1"/>
  <c r="E64" i="1"/>
  <c r="V63" i="1"/>
  <c r="Q63" i="1"/>
  <c r="L63" i="1"/>
  <c r="G63" i="1"/>
  <c r="E63" i="1"/>
  <c r="E61" i="1"/>
  <c r="E60" i="1"/>
  <c r="V59" i="1"/>
  <c r="Q59" i="1"/>
  <c r="L59" i="1"/>
  <c r="G59" i="1"/>
  <c r="E59" i="1"/>
  <c r="V58" i="1"/>
  <c r="Q58" i="1"/>
  <c r="L58" i="1"/>
  <c r="G58" i="1"/>
  <c r="E58" i="1"/>
  <c r="E56" i="1"/>
  <c r="E55" i="1"/>
  <c r="V54" i="1"/>
  <c r="Q54" i="1"/>
  <c r="L54" i="1"/>
  <c r="G54" i="1"/>
  <c r="E54" i="1"/>
  <c r="V53" i="1"/>
  <c r="Q53" i="1"/>
  <c r="L53" i="1"/>
  <c r="G53" i="1"/>
  <c r="E53" i="1"/>
  <c r="E49" i="1"/>
  <c r="E48" i="1"/>
  <c r="V47" i="1"/>
  <c r="Q47" i="1"/>
  <c r="L47" i="1"/>
  <c r="G47" i="1"/>
  <c r="E47" i="1"/>
  <c r="V46" i="1"/>
  <c r="Q46" i="1"/>
  <c r="L46" i="1"/>
  <c r="G46" i="1"/>
  <c r="E46" i="1"/>
  <c r="E44" i="1"/>
  <c r="E43" i="1"/>
  <c r="V42" i="1"/>
  <c r="Q42" i="1"/>
  <c r="L42" i="1"/>
  <c r="G42" i="1"/>
  <c r="E42" i="1"/>
  <c r="V41" i="1"/>
  <c r="Q41" i="1"/>
  <c r="L41" i="1"/>
  <c r="G41" i="1"/>
  <c r="E41" i="1"/>
  <c r="E39" i="1"/>
  <c r="E38" i="1"/>
  <c r="V37" i="1"/>
  <c r="Q37" i="1"/>
  <c r="L37" i="1"/>
  <c r="G37" i="1"/>
  <c r="E37" i="1"/>
  <c r="V36" i="1"/>
  <c r="Q36" i="1"/>
  <c r="L36" i="1"/>
  <c r="G36" i="1"/>
  <c r="E36" i="1"/>
  <c r="E34" i="1"/>
  <c r="E33" i="1"/>
  <c r="V32" i="1"/>
  <c r="Q32" i="1"/>
  <c r="L32" i="1"/>
  <c r="G32" i="1"/>
  <c r="E32" i="1"/>
  <c r="V31" i="1"/>
  <c r="Q31" i="1"/>
  <c r="L31" i="1"/>
  <c r="G31" i="1"/>
  <c r="E31" i="1"/>
  <c r="V27" i="1"/>
  <c r="Q27" i="1"/>
  <c r="L27" i="1"/>
  <c r="G27" i="1"/>
  <c r="E27" i="1"/>
  <c r="V26" i="1"/>
  <c r="Q26" i="1"/>
  <c r="L26" i="1"/>
  <c r="G26" i="1"/>
  <c r="E26" i="1"/>
  <c r="V25" i="1"/>
  <c r="Q25" i="1"/>
  <c r="L25" i="1"/>
  <c r="G25" i="1"/>
  <c r="E25" i="1"/>
  <c r="V24" i="1"/>
  <c r="Q24" i="1"/>
  <c r="L24" i="1"/>
  <c r="G24" i="1"/>
  <c r="E24" i="1"/>
  <c r="V22" i="1"/>
  <c r="Q22" i="1"/>
  <c r="L22" i="1"/>
  <c r="G22" i="1"/>
  <c r="E22" i="1"/>
  <c r="V21" i="1"/>
  <c r="Q21" i="1"/>
  <c r="L21" i="1"/>
  <c r="G21" i="1"/>
  <c r="E21" i="1"/>
  <c r="V20" i="1"/>
  <c r="Q20" i="1"/>
  <c r="L20" i="1"/>
  <c r="G20" i="1"/>
  <c r="E20" i="1"/>
  <c r="V19" i="1"/>
  <c r="Q19" i="1"/>
  <c r="L19" i="1"/>
  <c r="G19" i="1"/>
  <c r="E19" i="1"/>
  <c r="V17" i="1"/>
  <c r="Q17" i="1"/>
  <c r="L17" i="1"/>
  <c r="G17" i="1"/>
  <c r="E17" i="1"/>
  <c r="V16" i="1"/>
  <c r="Q16" i="1"/>
  <c r="L16" i="1"/>
  <c r="G16" i="1"/>
  <c r="E16" i="1"/>
  <c r="V15" i="1"/>
  <c r="Q15" i="1"/>
  <c r="L15" i="1"/>
  <c r="G15" i="1"/>
  <c r="E15" i="1"/>
  <c r="V14" i="1"/>
  <c r="Q14" i="1"/>
  <c r="L14" i="1"/>
  <c r="G14" i="1"/>
  <c r="E14" i="1"/>
  <c r="V12" i="1"/>
  <c r="Q12" i="1"/>
  <c r="L12" i="1"/>
  <c r="G12" i="1"/>
  <c r="E12" i="1"/>
  <c r="Q11" i="1"/>
  <c r="L11" i="1"/>
  <c r="G11" i="1"/>
  <c r="E11" i="1"/>
  <c r="V10" i="1"/>
  <c r="Q10" i="1"/>
  <c r="L10" i="1"/>
  <c r="G10" i="1"/>
  <c r="E10" i="1"/>
  <c r="V9" i="1"/>
  <c r="Q9" i="1"/>
  <c r="L9" i="1"/>
  <c r="G9" i="1"/>
  <c r="E9" i="1"/>
  <c r="V71" i="1"/>
  <c r="U71" i="1"/>
  <c r="Q71" i="1"/>
  <c r="P71" i="1"/>
  <c r="L71" i="1"/>
  <c r="K71" i="1"/>
  <c r="G71" i="1"/>
  <c r="F71" i="1"/>
  <c r="V70" i="1"/>
  <c r="U70" i="1"/>
  <c r="Q70" i="1"/>
  <c r="P70" i="1"/>
  <c r="L70" i="1"/>
  <c r="K70" i="1"/>
  <c r="G70" i="1"/>
  <c r="F70" i="1"/>
  <c r="U69" i="1"/>
  <c r="P69" i="1"/>
  <c r="K69" i="1"/>
  <c r="F69" i="1"/>
  <c r="U68" i="1"/>
  <c r="P68" i="1"/>
  <c r="K68" i="1"/>
  <c r="F68" i="1"/>
  <c r="V66" i="1"/>
  <c r="U66" i="1"/>
  <c r="Q66" i="1"/>
  <c r="P66" i="1"/>
  <c r="L66" i="1"/>
  <c r="K66" i="1"/>
  <c r="G66" i="1"/>
  <c r="F66" i="1"/>
  <c r="V65" i="1"/>
  <c r="U65" i="1"/>
  <c r="Q65" i="1"/>
  <c r="P65" i="1"/>
  <c r="L65" i="1"/>
  <c r="K65" i="1"/>
  <c r="G65" i="1"/>
  <c r="F65" i="1"/>
  <c r="U64" i="1"/>
  <c r="P64" i="1"/>
  <c r="K64" i="1"/>
  <c r="F64" i="1"/>
  <c r="U63" i="1"/>
  <c r="P63" i="1"/>
  <c r="K63" i="1"/>
  <c r="F63" i="1"/>
  <c r="V61" i="1"/>
  <c r="U61" i="1"/>
  <c r="Q61" i="1"/>
  <c r="P61" i="1"/>
  <c r="L61" i="1"/>
  <c r="K61" i="1"/>
  <c r="G61" i="1"/>
  <c r="F61" i="1"/>
  <c r="V60" i="1"/>
  <c r="U60" i="1"/>
  <c r="Q60" i="1"/>
  <c r="P60" i="1"/>
  <c r="L60" i="1"/>
  <c r="K60" i="1"/>
  <c r="G60" i="1"/>
  <c r="F60" i="1"/>
  <c r="U59" i="1"/>
  <c r="P59" i="1"/>
  <c r="K59" i="1"/>
  <c r="F59" i="1"/>
  <c r="U58" i="1"/>
  <c r="P58" i="1"/>
  <c r="K58" i="1"/>
  <c r="F58" i="1"/>
  <c r="V56" i="1"/>
  <c r="U56" i="1"/>
  <c r="V33" i="1"/>
  <c r="Q56" i="1"/>
  <c r="P56" i="1"/>
  <c r="L56" i="1"/>
  <c r="K56" i="1"/>
  <c r="G56" i="1"/>
  <c r="F56" i="1"/>
  <c r="V55" i="1"/>
  <c r="U55" i="1"/>
  <c r="Q55" i="1"/>
  <c r="P55" i="1"/>
  <c r="L55" i="1"/>
  <c r="K55" i="1"/>
  <c r="G55" i="1"/>
  <c r="F55" i="1"/>
  <c r="U54" i="1"/>
  <c r="P54" i="1"/>
  <c r="K54" i="1"/>
  <c r="F54" i="1"/>
  <c r="U53" i="1"/>
  <c r="P53" i="1"/>
  <c r="K53" i="1"/>
  <c r="F53" i="1"/>
  <c r="V49" i="1"/>
  <c r="U49" i="1"/>
  <c r="Q49" i="1"/>
  <c r="P49" i="1"/>
  <c r="L49" i="1"/>
  <c r="K49" i="1"/>
  <c r="G49" i="1"/>
  <c r="F49" i="1"/>
  <c r="V48" i="1"/>
  <c r="U48" i="1"/>
  <c r="Q48" i="1"/>
  <c r="P48" i="1"/>
  <c r="L48" i="1"/>
  <c r="K48" i="1"/>
  <c r="G48" i="1"/>
  <c r="F48" i="1"/>
  <c r="U47" i="1"/>
  <c r="P47" i="1"/>
  <c r="K47" i="1"/>
  <c r="F47" i="1"/>
  <c r="U46" i="1"/>
  <c r="P46" i="1"/>
  <c r="K46" i="1"/>
  <c r="F46" i="1"/>
  <c r="V44" i="1"/>
  <c r="U44" i="1"/>
  <c r="Q44" i="1"/>
  <c r="P44" i="1"/>
  <c r="L44" i="1"/>
  <c r="K44" i="1"/>
  <c r="G44" i="1"/>
  <c r="F44" i="1"/>
  <c r="V43" i="1"/>
  <c r="U43" i="1"/>
  <c r="Q43" i="1"/>
  <c r="P43" i="1"/>
  <c r="L43" i="1"/>
  <c r="K43" i="1"/>
  <c r="G43" i="1"/>
  <c r="F43" i="1"/>
  <c r="U42" i="1"/>
  <c r="P42" i="1"/>
  <c r="K42" i="1"/>
  <c r="F42" i="1"/>
  <c r="U41" i="1"/>
  <c r="P41" i="1"/>
  <c r="K41" i="1"/>
  <c r="F41" i="1"/>
  <c r="V39" i="1"/>
  <c r="U39" i="1"/>
  <c r="Q39" i="1"/>
  <c r="P39" i="1"/>
  <c r="L39" i="1"/>
  <c r="K39" i="1"/>
  <c r="G39" i="1"/>
  <c r="F39" i="1"/>
  <c r="V38" i="1"/>
  <c r="U38" i="1"/>
  <c r="Q38" i="1"/>
  <c r="P38" i="1"/>
  <c r="L38" i="1"/>
  <c r="K38" i="1"/>
  <c r="G38" i="1"/>
  <c r="F38" i="1"/>
  <c r="U37" i="1"/>
  <c r="P37" i="1"/>
  <c r="K37" i="1"/>
  <c r="F37" i="1"/>
  <c r="U36" i="1"/>
  <c r="P36" i="1"/>
  <c r="K36" i="1"/>
  <c r="F36" i="1"/>
  <c r="V34" i="1"/>
  <c r="U34" i="1"/>
  <c r="Q34" i="1"/>
  <c r="P34" i="1"/>
  <c r="L34" i="1"/>
  <c r="K34" i="1"/>
  <c r="G34" i="1"/>
  <c r="F34" i="1"/>
  <c r="U33" i="1"/>
  <c r="Q33" i="1"/>
  <c r="P33" i="1"/>
  <c r="L33" i="1"/>
  <c r="K33" i="1"/>
  <c r="G33" i="1"/>
  <c r="F33" i="1"/>
  <c r="U32" i="1"/>
  <c r="P32" i="1"/>
  <c r="K32" i="1"/>
  <c r="F32" i="1"/>
  <c r="U31" i="1"/>
  <c r="P31" i="1"/>
  <c r="K31" i="1"/>
  <c r="F31" i="1"/>
  <c r="K22" i="1"/>
  <c r="K17" i="1"/>
  <c r="K12" i="1"/>
  <c r="P27" i="1"/>
  <c r="P22" i="1"/>
  <c r="P17" i="1"/>
  <c r="F27" i="1"/>
  <c r="K27" i="1"/>
  <c r="U22" i="1"/>
  <c r="F17" i="1"/>
  <c r="U17" i="1"/>
  <c r="F22" i="1"/>
  <c r="U27" i="1"/>
  <c r="F12" i="1"/>
  <c r="U26" i="1"/>
  <c r="K26" i="1"/>
  <c r="F26" i="1"/>
  <c r="U21" i="1"/>
  <c r="P21" i="1"/>
  <c r="F21" i="1"/>
  <c r="U16" i="1"/>
  <c r="P16" i="1"/>
  <c r="K16" i="1"/>
  <c r="F16" i="1"/>
  <c r="U11" i="1"/>
  <c r="P11" i="1"/>
  <c r="F11" i="1"/>
  <c r="K21" i="1"/>
  <c r="P26" i="1"/>
  <c r="K11" i="1"/>
  <c r="U25" i="1"/>
  <c r="P25" i="1"/>
  <c r="K25" i="1"/>
  <c r="F25" i="1"/>
  <c r="U24" i="1"/>
  <c r="P24" i="1"/>
  <c r="K24" i="1"/>
  <c r="F24" i="1"/>
  <c r="U20" i="1"/>
  <c r="P20" i="1"/>
  <c r="K20" i="1"/>
  <c r="F20" i="1"/>
  <c r="U19" i="1"/>
  <c r="P19" i="1"/>
  <c r="K19" i="1"/>
  <c r="F19" i="1"/>
  <c r="U15" i="1"/>
  <c r="P15" i="1"/>
  <c r="K15" i="1"/>
  <c r="F15" i="1"/>
  <c r="U14" i="1"/>
  <c r="P14" i="1"/>
  <c r="K14" i="1"/>
  <c r="F14" i="1"/>
  <c r="U10" i="1"/>
  <c r="P10" i="1"/>
  <c r="K10" i="1"/>
  <c r="F10" i="1"/>
  <c r="U9" i="1"/>
  <c r="P9" i="1"/>
  <c r="K9" i="1"/>
  <c r="F9" i="1"/>
  <c r="U12" i="1"/>
  <c r="P12" i="1"/>
</calcChain>
</file>

<file path=xl/sharedStrings.xml><?xml version="1.0" encoding="utf-8"?>
<sst xmlns="http://schemas.openxmlformats.org/spreadsheetml/2006/main" count="386" uniqueCount="221">
  <si>
    <t>ENTER DETAILS IN CELLS C2-9 BELOW</t>
  </si>
  <si>
    <t>Event Rating &gt;</t>
  </si>
  <si>
    <t>Event Name &gt;</t>
  </si>
  <si>
    <t>Event Site &gt;</t>
  </si>
  <si>
    <t>Event Dates &gt;</t>
  </si>
  <si>
    <t>Colour Order #1&gt;</t>
  </si>
  <si>
    <t>Red</t>
  </si>
  <si>
    <t>ROUND of 128 (1st,2nd to next round)</t>
  </si>
  <si>
    <t>3rd=97th place</t>
  </si>
  <si>
    <t>pts</t>
  </si>
  <si>
    <t>4th=113th place</t>
  </si>
  <si>
    <t>Colour Order #2&gt;</t>
  </si>
  <si>
    <t>White</t>
  </si>
  <si>
    <t>H1</t>
  </si>
  <si>
    <t>H2</t>
  </si>
  <si>
    <t>H3</t>
  </si>
  <si>
    <t>H4</t>
  </si>
  <si>
    <t>Evt</t>
  </si>
  <si>
    <t>Colour Order #3&gt;</t>
  </si>
  <si>
    <t>Sd</t>
  </si>
  <si>
    <t>Colour Order #4&gt;</t>
  </si>
  <si>
    <t>No#</t>
  </si>
  <si>
    <t>Seed Order Below</t>
  </si>
  <si>
    <t>H5</t>
  </si>
  <si>
    <t>H6</t>
  </si>
  <si>
    <t>H7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</si>
  <si>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</si>
  <si>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</si>
  <si>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</si>
  <si>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</si>
  <si>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</si>
  <si>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</si>
  <si>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</si>
  <si>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</si>
  <si>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</si>
  <si>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ROUND of 96 (1st,2nd to next round)</t>
  </si>
  <si>
    <t>3rd=65th place</t>
  </si>
  <si>
    <t>4th=81st place</t>
  </si>
  <si>
    <t xml:space="preserve">ROUND of 64 (1st,2nd to next round) </t>
  </si>
  <si>
    <t>3rd=33rd place</t>
  </si>
  <si>
    <t>4th=49th place</t>
  </si>
  <si>
    <t xml:space="preserve">ROUND of 32 (1st,2nd to Quarter-Finals) </t>
  </si>
  <si>
    <t>3rd=17th place</t>
  </si>
  <si>
    <t>4th=25th place</t>
  </si>
  <si>
    <t>QUARTER FINALS</t>
  </si>
  <si>
    <t>3rd=9th place</t>
  </si>
  <si>
    <t>4th=13th place</t>
  </si>
  <si>
    <t>SEMI-FINALS</t>
  </si>
  <si>
    <t>SEMI 1</t>
  </si>
  <si>
    <t>SEMI 2</t>
  </si>
  <si>
    <t>FINAL</t>
  </si>
  <si>
    <t>1st</t>
  </si>
  <si>
    <t>2nd</t>
  </si>
  <si>
    <t>ID#</t>
  </si>
  <si>
    <t>WORLD SURF LEAGUE</t>
  </si>
  <si>
    <t>Evt#</t>
  </si>
  <si>
    <t>QS</t>
  </si>
  <si>
    <t>Enter $ amount below in C2</t>
  </si>
  <si>
    <t>Blue</t>
  </si>
  <si>
    <t>Junior Pro Espinho</t>
  </si>
  <si>
    <t>Praia de Baia, Espinho - Portugal</t>
  </si>
  <si>
    <t>22-25 June, 2017</t>
  </si>
  <si>
    <t>Green</t>
  </si>
  <si>
    <t>JQS1,000 Men's Event</t>
  </si>
  <si>
    <t>Vaast,Kauli</t>
  </si>
  <si>
    <t>PYF</t>
  </si>
  <si>
    <t>Mignot,Marco</t>
  </si>
  <si>
    <t>FRA</t>
  </si>
  <si>
    <t>Theo,Julitte</t>
  </si>
  <si>
    <t>Vitoria,Ruben</t>
  </si>
  <si>
    <t>EUK</t>
  </si>
  <si>
    <t>Etienne,Leo Paul</t>
  </si>
  <si>
    <t>Becret,Justin</t>
  </si>
  <si>
    <t>Doutres,Nalu</t>
  </si>
  <si>
    <t xml:space="preserve">Carrique,Tiago  </t>
  </si>
  <si>
    <t>Suarez Diaz,Diego  </t>
  </si>
  <si>
    <t>CNY</t>
  </si>
  <si>
    <t>Moreira,Joao</t>
  </si>
  <si>
    <t>PRT</t>
  </si>
  <si>
    <t>Ribeiro,Guilherme</t>
  </si>
  <si>
    <t xml:space="preserve">Bouchgua,Teva  </t>
  </si>
  <si>
    <t>Groen,Dylan</t>
  </si>
  <si>
    <t>DEU</t>
  </si>
  <si>
    <t xml:space="preserve">Blouin,Erwan  </t>
  </si>
  <si>
    <t>Antunes,Afonso</t>
  </si>
  <si>
    <t xml:space="preserve">Castrillon,Miguel  </t>
  </si>
  <si>
    <t>ESP</t>
  </si>
  <si>
    <t>Cavallini,Enzo</t>
  </si>
  <si>
    <t>Almeida,Francisco</t>
  </si>
  <si>
    <t xml:space="preserve">Morau,Felix  </t>
  </si>
  <si>
    <t xml:space="preserve">Ballerin,Nanook  </t>
  </si>
  <si>
    <t xml:space="preserve">Penha,Simao  </t>
  </si>
  <si>
    <t>Dos Anjos,Maxime</t>
  </si>
  <si>
    <t xml:space="preserve">Iriondo,Asier  </t>
  </si>
  <si>
    <t>Guisasola,Ignacio</t>
  </si>
  <si>
    <t>Jensen,Lenni</t>
  </si>
  <si>
    <t>Garai,Endika</t>
  </si>
  <si>
    <t>Murray Strout,Liam</t>
  </si>
  <si>
    <t>GBR</t>
  </si>
  <si>
    <t>Miller Cooley,Fynnlee</t>
  </si>
  <si>
    <t>God,Kilian</t>
  </si>
  <si>
    <t xml:space="preserve">Housset Ezponda,Gaizka  </t>
  </si>
  <si>
    <t xml:space="preserve">Marques Correia,Jose  </t>
  </si>
  <si>
    <t>Cruz,Filipe  </t>
  </si>
  <si>
    <t>11715  </t>
  </si>
  <si>
    <t xml:space="preserve">Amatriain,Iker  </t>
  </si>
  <si>
    <t>Dupouy,Noa</t>
  </si>
  <si>
    <t xml:space="preserve">Piter,Sam  </t>
  </si>
  <si>
    <t>Picon,Bryan</t>
  </si>
  <si>
    <t>Ribeiro,Tomas</t>
  </si>
  <si>
    <t>Ledee,Thomas</t>
  </si>
  <si>
    <t>Cassaigne,Olivier</t>
  </si>
  <si>
    <t>Vanderwalle,Dean</t>
  </si>
  <si>
    <t>BEL</t>
  </si>
  <si>
    <t>Vieira,Goncalo</t>
  </si>
  <si>
    <t xml:space="preserve">Buffet,Aurelien  </t>
  </si>
  <si>
    <t xml:space="preserve">Chaves,Joaquim  </t>
  </si>
  <si>
    <t xml:space="preserve">Couto,Salvador  </t>
  </si>
  <si>
    <t>Auptel,Issam</t>
  </si>
  <si>
    <t>Suarez,Kike</t>
  </si>
  <si>
    <t xml:space="preserve">Vidal,Joao   </t>
  </si>
  <si>
    <t xml:space="preserve">Ramirez,Sebastiao  </t>
  </si>
  <si>
    <t xml:space="preserve">Martinez,Arnau  </t>
  </si>
  <si>
    <t>Ledee,Noe</t>
  </si>
  <si>
    <t>Gunning,Sean</t>
  </si>
  <si>
    <t>Ribeiro,Gabriel</t>
  </si>
  <si>
    <t xml:space="preserve">Gomez,Dorian  </t>
  </si>
  <si>
    <t>Biersack,Noah</t>
  </si>
  <si>
    <t>Garcia,Nestor</t>
  </si>
  <si>
    <t xml:space="preserve">Amatriain,Adur  </t>
  </si>
  <si>
    <t>Volkov,Egor</t>
  </si>
  <si>
    <t>RUS</t>
  </si>
  <si>
    <t>Portelli,Cristian</t>
  </si>
  <si>
    <t>SWE</t>
  </si>
  <si>
    <t xml:space="preserve">Linivker,Tomer  </t>
  </si>
  <si>
    <t>ISR</t>
  </si>
  <si>
    <t>Cohen,Jonatan</t>
  </si>
  <si>
    <t>Malvar,Borja</t>
  </si>
  <si>
    <t>Da Silva,Saul</t>
  </si>
  <si>
    <t xml:space="preserve">Teixeira,Manuel  </t>
  </si>
  <si>
    <t>Teichner,Marco</t>
  </si>
  <si>
    <t>Renan,Grainville</t>
  </si>
  <si>
    <t>Desmoucelle,Lucas  </t>
  </si>
  <si>
    <t>10664  </t>
  </si>
  <si>
    <t>Garcia,Diego  </t>
  </si>
  <si>
    <t>9460  </t>
  </si>
  <si>
    <t xml:space="preserve">Canevet,Titouan  </t>
  </si>
  <si>
    <t>Veschambre,Titouan</t>
  </si>
  <si>
    <t>Champalimaud,Jose </t>
  </si>
  <si>
    <t>Amar,Cayam  </t>
  </si>
  <si>
    <t>11376  </t>
  </si>
  <si>
    <t>Langdon Dark,Patrick</t>
  </si>
  <si>
    <t>Papa,Edoardo</t>
  </si>
  <si>
    <t>ITA</t>
  </si>
  <si>
    <t>Masterman,Willoughby</t>
  </si>
  <si>
    <t>Zarra,Tomas  </t>
  </si>
  <si>
    <t>10310  </t>
  </si>
  <si>
    <t>Conradi,Youri  </t>
  </si>
  <si>
    <t>10576  </t>
  </si>
  <si>
    <t>Idarraga,Ander  </t>
  </si>
  <si>
    <t>10304  </t>
  </si>
  <si>
    <t>Norman,Stanley</t>
  </si>
  <si>
    <t>Poirier,Nolan  </t>
  </si>
  <si>
    <t>Giorgi,Paolo  </t>
  </si>
  <si>
    <t>10859  </t>
  </si>
  <si>
    <t>Morris,Seth</t>
  </si>
  <si>
    <t>Selyann,Zouhir  </t>
  </si>
  <si>
    <t>MAR</t>
  </si>
  <si>
    <t>11627  </t>
  </si>
  <si>
    <t>Casadebaigt,Carlito  </t>
  </si>
  <si>
    <t>10514  </t>
  </si>
  <si>
    <t>Lebre,Rodrigo  </t>
  </si>
  <si>
    <t>Caldeira,Joao</t>
  </si>
  <si>
    <t>McCarthy,Taylor</t>
  </si>
  <si>
    <t>Calatri,Matteo</t>
  </si>
  <si>
    <t>Goasguen,Tom</t>
  </si>
  <si>
    <t>Lizarraga,Txomin</t>
  </si>
  <si>
    <t>Louis,Tabere Allamelou</t>
  </si>
  <si>
    <t>Ortiz,Gabriel</t>
  </si>
  <si>
    <t>Migliorini,Mattia  </t>
  </si>
  <si>
    <t>Gorostidi,Juan  </t>
  </si>
  <si>
    <t>11351  </t>
  </si>
  <si>
    <t>Conlan,Michael  </t>
  </si>
  <si>
    <t>11580  </t>
  </si>
  <si>
    <t>Peruzzo,Paco</t>
  </si>
  <si>
    <t>Kuzia,Jakub  </t>
  </si>
  <si>
    <t>POL</t>
  </si>
  <si>
    <t>Morris,Joseph</t>
  </si>
  <si>
    <t>Bruschy,Jose Maria  </t>
  </si>
  <si>
    <t>11534  </t>
  </si>
  <si>
    <t>Paulet,Nicolas  </t>
  </si>
  <si>
    <t>11612  </t>
  </si>
  <si>
    <t>Ribeiro,Jose</t>
  </si>
  <si>
    <t>Hugo,Merand  </t>
  </si>
  <si>
    <t>Buatois Figueroa,Lucas  </t>
  </si>
  <si>
    <t>9496  </t>
  </si>
  <si>
    <t xml:space="preserve">Paulino,Martim  </t>
  </si>
  <si>
    <t>Garcia,Rodrigo</t>
  </si>
  <si>
    <t>Peuron,Norman</t>
  </si>
  <si>
    <t>Hudson,Maximilian</t>
  </si>
  <si>
    <t>Pulido,Diego Alejandro</t>
  </si>
  <si>
    <t>Fernandez,Enrique</t>
  </si>
  <si>
    <t>Caruso,Giulio</t>
  </si>
  <si>
    <t>Azam,Mathis</t>
  </si>
  <si>
    <t>Aboufiras,Neil</t>
  </si>
  <si>
    <t>Nogues,Luan</t>
  </si>
  <si>
    <t>Housset Ezponda,Kepa  </t>
  </si>
  <si>
    <t>11692  </t>
  </si>
  <si>
    <t>Mondo Prados,Andres  </t>
  </si>
  <si>
    <t>ARG</t>
  </si>
  <si>
    <t>10292  </t>
  </si>
  <si>
    <t>De La Hera Suarez,Ricardo  </t>
  </si>
  <si>
    <t>11399  </t>
  </si>
  <si>
    <t>Michalewski,Maksymilian  </t>
  </si>
  <si>
    <t>11688  </t>
  </si>
  <si>
    <t>ns</t>
  </si>
  <si>
    <t>3rd=5th place</t>
  </si>
  <si>
    <t>4th=7th place</t>
  </si>
  <si>
    <t>3rd</t>
  </si>
  <si>
    <t>4th</t>
  </si>
  <si>
    <t>MAF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</si>
</sst>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_);\(&quot;$&quot;#,##0\)"/>
    <numFmt numFmtId="165" formatCode="&quot;$&quot;#,##0"/>
  </numFmts>
  <fonts count="4" x14ac:knownFonts="1">
    <font>
      <sz val="9"/>
      <name val="Geneva"/>
    </font>
    <font>
      <sz val="8"/>
      <name val="Arial"/>
      <family val="2"/>
    </font>
    <font>
      <b/>
      <sz val="8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22" fontId="1" fillId="0" borderId="0" xfId="0" applyNumberFormat="1" applyFont="1" applyAlignment="1">
      <alignment horizontal="center"/>
    </xf>
    <xf numFmtId="0" fontId="1" fillId="0" borderId="0" xfId="0" applyFont="1" applyAlignment="1">
      <alignment horizontal="right"/>
    </xf>
    <xf numFmtId="1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2" fontId="1" fillId="0" borderId="4" xfId="0" applyNumberFormat="1" applyFont="1" applyBorder="1" applyAlignment="1">
      <alignment horizontal="center"/>
    </xf>
    <xf numFmtId="2" fontId="1" fillId="0" borderId="6" xfId="0" applyNumberFormat="1" applyFont="1" applyBorder="1" applyAlignment="1">
      <alignment horizontal="center"/>
    </xf>
    <xf numFmtId="165" fontId="1" fillId="0" borderId="0" xfId="0" applyNumberFormat="1" applyFont="1" applyAlignment="1">
      <alignment horizontal="left"/>
    </xf>
    <xf numFmtId="1" fontId="1" fillId="0" borderId="2" xfId="0" applyNumberFormat="1" applyFont="1" applyBorder="1" applyAlignment="1">
      <alignment horizontal="center"/>
    </xf>
    <xf numFmtId="1" fontId="1" fillId="0" borderId="0" xfId="0" applyNumberFormat="1" applyFont="1" applyBorder="1" applyAlignment="1">
      <alignment horizontal="center"/>
    </xf>
    <xf numFmtId="1" fontId="1" fillId="0" borderId="7" xfId="0" applyNumberFormat="1" applyFont="1" applyBorder="1" applyAlignment="1">
      <alignment horizontal="center"/>
    </xf>
    <xf numFmtId="1" fontId="2" fillId="0" borderId="0" xfId="0" applyNumberFormat="1" applyFont="1" applyAlignment="1">
      <alignment horizontal="center"/>
    </xf>
    <xf numFmtId="164" fontId="1" fillId="0" borderId="0" xfId="0" applyNumberFormat="1" applyFont="1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Border="1"/>
    <xf numFmtId="165" fontId="1" fillId="0" borderId="0" xfId="0" applyNumberFormat="1" applyFont="1"/>
    <xf numFmtId="0" fontId="3" fillId="0" borderId="9" xfId="0" applyFont="1" applyFill="1" applyBorder="1"/>
    <xf numFmtId="0" fontId="3" fillId="0" borderId="9" xfId="0" applyFont="1" applyBorder="1" applyAlignment="1">
      <alignment horizontal="center"/>
    </xf>
    <xf numFmtId="0" fontId="3" fillId="2" borderId="9" xfId="0" applyFont="1" applyFill="1" applyBorder="1"/>
    <xf numFmtId="0" fontId="3" fillId="0" borderId="9" xfId="0" applyFont="1" applyFill="1" applyBorder="1" applyAlignment="1">
      <alignment horizontal="center" shrinkToFit="1"/>
    </xf>
    <xf numFmtId="0" fontId="3" fillId="0" borderId="9" xfId="0" applyFont="1" applyFill="1" applyBorder="1" applyAlignment="1">
      <alignment horizontal="center"/>
    </xf>
    <xf numFmtId="0" fontId="3" fillId="0" borderId="9" xfId="0" applyFont="1" applyFill="1" applyBorder="1" applyAlignment="1">
      <alignment shrinkToFit="1"/>
    </xf>
    <xf numFmtId="0" fontId="3" fillId="0" borderId="9" xfId="0" applyFont="1" applyFill="1" applyBorder="1" applyAlignment="1">
      <alignment horizontal="left"/>
    </xf>
    <xf numFmtId="0" fontId="3" fillId="0" borderId="0" xfId="0" applyFont="1" applyFill="1" applyBorder="1"/>
    <xf numFmtId="0" fontId="0" fillId="0" borderId="9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9" xfId="0" applyBorder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142875</xdr:colOff>
      <xdr:row>0</xdr:row>
      <xdr:rowOff>66675</xdr:rowOff>
    </xdr:from>
    <xdr:to>
      <xdr:col>20</xdr:col>
      <xdr:colOff>828675</xdr:colOff>
      <xdr:row>5</xdr:row>
      <xdr:rowOff>86632</xdr:rowOff>
    </xdr:to>
    <xdr:pic>
      <xdr:nvPicPr>
        <xdr:cNvPr id="1025" name="Pictur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2100" y="66675"/>
          <a:ext cx="68580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X138"/>
  <sheetViews>
    <sheetView tabSelected="1" topLeftCell="E62" zoomScale="140" zoomScaleNormal="140" zoomScalePageLayoutView="140" workbookViewId="0">
      <selection activeCell="X99" sqref="X99"/>
    </sheetView>
  </sheetViews>
  <sheetFormatPr baseColWidth="10" defaultColWidth="10.83203125" defaultRowHeight="10" customHeight="1" x14ac:dyDescent="0.15"/>
  <cols>
    <col min="1" max="1" width="17.5" style="1" hidden="1" customWidth="1"/>
    <col min="2" max="2" width="16.1640625" style="1" hidden="1" customWidth="1"/>
    <col min="3" max="3" width="20.6640625" style="1" hidden="1" customWidth="1"/>
    <col min="4" max="4" width="7" style="1" hidden="1" customWidth="1"/>
    <col min="5" max="5" width="5.33203125" style="6" customWidth="1"/>
    <col min="6" max="6" width="16.6640625" style="2" customWidth="1"/>
    <col min="7" max="7" width="3.83203125" style="2" customWidth="1"/>
    <col min="8" max="8" width="4.1640625" style="2" hidden="1" customWidth="1"/>
    <col min="9" max="9" width="1.6640625" style="2" customWidth="1"/>
    <col min="10" max="10" width="2.83203125" style="2" customWidth="1"/>
    <col min="11" max="11" width="16.5" style="2" customWidth="1"/>
    <col min="12" max="12" width="6.1640625" style="2" customWidth="1"/>
    <col min="13" max="13" width="5.83203125" style="2" hidden="1" customWidth="1"/>
    <col min="14" max="14" width="1.6640625" style="2" customWidth="1"/>
    <col min="15" max="15" width="1.83203125" style="2" customWidth="1"/>
    <col min="16" max="16" width="15.83203125" style="2" customWidth="1"/>
    <col min="17" max="17" width="4" style="2" customWidth="1"/>
    <col min="18" max="18" width="4.1640625" style="2" hidden="1" customWidth="1"/>
    <col min="19" max="19" width="1.6640625" style="2" customWidth="1"/>
    <col min="20" max="20" width="2.83203125" style="2" customWidth="1"/>
    <col min="21" max="21" width="15.83203125" style="2" customWidth="1"/>
    <col min="22" max="22" width="3.33203125" style="2" customWidth="1"/>
    <col min="23" max="23" width="4.1640625" style="2" hidden="1" customWidth="1"/>
    <col min="24" max="24" width="1.6640625" style="2" customWidth="1"/>
    <col min="25" max="16384" width="10.83203125" style="1"/>
  </cols>
  <sheetData>
    <row r="1" spans="1:24" ht="12" customHeight="1" x14ac:dyDescent="0.15">
      <c r="B1" s="24" t="s">
        <v>0</v>
      </c>
      <c r="C1" s="1" t="s">
        <v>57</v>
      </c>
      <c r="E1" s="5" t="s">
        <v>56</v>
      </c>
      <c r="F1" s="1"/>
      <c r="K1" s="40" t="s">
        <v>54</v>
      </c>
      <c r="L1" s="40"/>
      <c r="M1" s="40"/>
      <c r="N1" s="40"/>
      <c r="O1" s="40"/>
      <c r="P1" s="40"/>
    </row>
    <row r="2" spans="1:24" ht="10" customHeight="1" x14ac:dyDescent="0.15">
      <c r="A2" s="2"/>
      <c r="B2" s="25" t="s">
        <v>1</v>
      </c>
      <c r="C2" s="25">
        <v>5000</v>
      </c>
      <c r="D2" s="2"/>
      <c r="E2" s="2">
        <v>1000</v>
      </c>
      <c r="F2" s="1"/>
      <c r="K2" s="41" t="str">
        <f>C3</f>
        <v>Junior Pro Espinho</v>
      </c>
      <c r="L2" s="41"/>
      <c r="M2" s="41"/>
      <c r="N2" s="41"/>
      <c r="O2" s="41"/>
      <c r="P2" s="41"/>
    </row>
    <row r="3" spans="1:24" ht="10" customHeight="1" x14ac:dyDescent="0.15">
      <c r="A3" s="2"/>
      <c r="B3" s="25" t="s">
        <v>2</v>
      </c>
      <c r="C3" s="2" t="s">
        <v>59</v>
      </c>
      <c r="D3" s="2"/>
      <c r="E3" s="2" t="s">
        <v>55</v>
      </c>
      <c r="K3" s="42" t="s">
        <v>63</v>
      </c>
      <c r="L3" s="42"/>
      <c r="M3" s="42"/>
      <c r="N3" s="42"/>
      <c r="O3" s="42"/>
      <c r="P3" s="42"/>
    </row>
    <row r="4" spans="1:24" ht="10" customHeight="1" x14ac:dyDescent="0.15">
      <c r="B4" s="25" t="s">
        <v>3</v>
      </c>
      <c r="C4" s="2" t="s">
        <v>60</v>
      </c>
      <c r="D4" s="2"/>
      <c r="E4" s="2"/>
      <c r="K4" s="41" t="str">
        <f>C4</f>
        <v>Praia de Baia, Espinho - Portugal</v>
      </c>
      <c r="L4" s="41"/>
      <c r="M4" s="41"/>
      <c r="N4" s="41"/>
      <c r="O4" s="41"/>
      <c r="P4" s="41"/>
    </row>
    <row r="5" spans="1:24" ht="10" customHeight="1" x14ac:dyDescent="0.15">
      <c r="B5" s="25" t="s">
        <v>4</v>
      </c>
      <c r="C5" s="2" t="s">
        <v>61</v>
      </c>
      <c r="E5" s="2"/>
      <c r="F5" s="3"/>
      <c r="K5" s="41" t="str">
        <f>C5</f>
        <v>22-25 June, 2017</v>
      </c>
      <c r="L5" s="41"/>
      <c r="M5" s="41"/>
      <c r="N5" s="41"/>
      <c r="O5" s="41"/>
      <c r="P5" s="41"/>
    </row>
    <row r="6" spans="1:24" ht="10" customHeight="1" x14ac:dyDescent="0.15">
      <c r="A6" s="2"/>
      <c r="B6" s="25" t="s">
        <v>5</v>
      </c>
      <c r="C6" s="2" t="s">
        <v>6</v>
      </c>
      <c r="E6" s="1" t="s">
        <v>7</v>
      </c>
      <c r="F6" s="1"/>
      <c r="G6" s="1"/>
      <c r="H6" s="1"/>
      <c r="I6" s="1"/>
      <c r="J6" s="1"/>
      <c r="O6" s="1"/>
      <c r="T6" s="1"/>
      <c r="U6" s="1"/>
      <c r="V6" s="1"/>
      <c r="W6" s="1"/>
      <c r="X6" s="1"/>
    </row>
    <row r="7" spans="1:24" ht="10" customHeight="1" x14ac:dyDescent="0.15">
      <c r="A7" s="2"/>
      <c r="B7" s="25" t="s">
        <v>11</v>
      </c>
      <c r="C7" s="2" t="s">
        <v>58</v>
      </c>
      <c r="E7" s="1"/>
      <c r="F7" s="4" t="s">
        <v>8</v>
      </c>
      <c r="G7" s="1">
        <f>IF($E$2=1000,20,IF($E$2=1500,30,IF($E$2=3000,60,"")))</f>
        <v>20</v>
      </c>
      <c r="H7" s="1"/>
      <c r="I7" s="1" t="s">
        <v>9</v>
      </c>
      <c r="J7" s="1"/>
      <c r="K7" s="4"/>
      <c r="L7" s="1"/>
      <c r="M7" s="1"/>
      <c r="N7" s="1"/>
      <c r="O7" s="1"/>
      <c r="P7" s="4" t="s">
        <v>10</v>
      </c>
      <c r="Q7" s="1">
        <f>IF($E$2=1000,15,IF($E$2=1500,23,IF($E$2=3000,45,"")))</f>
        <v>15</v>
      </c>
      <c r="R7" s="1"/>
      <c r="S7" s="1" t="s">
        <v>9</v>
      </c>
      <c r="T7" s="1"/>
      <c r="U7" s="1"/>
      <c r="V7" s="1"/>
      <c r="W7" s="1"/>
      <c r="X7" s="1"/>
    </row>
    <row r="8" spans="1:24" ht="10" customHeight="1" x14ac:dyDescent="0.15">
      <c r="A8" s="2" t="s">
        <v>17</v>
      </c>
      <c r="B8" s="25" t="s">
        <v>18</v>
      </c>
      <c r="C8" s="2" t="s">
        <v>12</v>
      </c>
      <c r="F8" s="2" t="s">
        <v>13</v>
      </c>
      <c r="K8" s="2" t="s">
        <v>14</v>
      </c>
      <c r="P8" s="2" t="s">
        <v>15</v>
      </c>
      <c r="U8" s="2" t="s">
        <v>16</v>
      </c>
    </row>
    <row r="9" spans="1:24" ht="10" customHeight="1" x14ac:dyDescent="0.15">
      <c r="A9" s="2" t="s">
        <v>19</v>
      </c>
      <c r="B9" s="25" t="s">
        <v>20</v>
      </c>
      <c r="C9" s="2" t="s">
        <v>62</v>
      </c>
      <c r="E9" s="6" t="str">
        <f>C6</f>
        <v>Red</v>
      </c>
      <c r="F9" s="7" t="str">
        <f>$B$90</f>
        <v>Giorgi,Paolo  </v>
      </c>
      <c r="G9" s="8" t="str">
        <f>C90</f>
        <v>CNY</v>
      </c>
      <c r="H9" s="8" t="str">
        <f>D90</f>
        <v>10859  </v>
      </c>
      <c r="I9" s="9">
        <v>1</v>
      </c>
      <c r="K9" s="7" t="str">
        <f>$B$75</f>
        <v>Renan,Grainville</v>
      </c>
      <c r="L9" s="8" t="str">
        <f>C75</f>
        <v>FRA</v>
      </c>
      <c r="M9" s="8">
        <f>D75</f>
        <v>9648</v>
      </c>
      <c r="N9" s="9">
        <v>1</v>
      </c>
      <c r="P9" s="7" t="str">
        <f>$B$82</f>
        <v>Langdon Dark,Patrick</v>
      </c>
      <c r="Q9" s="8" t="str">
        <f>C82</f>
        <v>GBR</v>
      </c>
      <c r="R9" s="8">
        <f>D82</f>
        <v>10608</v>
      </c>
      <c r="S9" s="9">
        <v>1</v>
      </c>
      <c r="U9" s="7" t="str">
        <f>$B$83</f>
        <v>Papa,Edoardo</v>
      </c>
      <c r="V9" s="8" t="str">
        <f>C83</f>
        <v>ITA</v>
      </c>
      <c r="W9" s="8">
        <f>D83</f>
        <v>10497</v>
      </c>
      <c r="X9" s="9">
        <v>1</v>
      </c>
    </row>
    <row r="10" spans="1:24" ht="10" customHeight="1" x14ac:dyDescent="0.15">
      <c r="A10" s="2" t="s">
        <v>21</v>
      </c>
      <c r="B10" s="25" t="s">
        <v>22</v>
      </c>
      <c r="D10" s="1" t="s">
        <v>53</v>
      </c>
      <c r="E10" s="6" t="str">
        <f>C7</f>
        <v>Blue</v>
      </c>
      <c r="F10" s="10" t="str">
        <f>$B$91</f>
        <v>Morris,Seth</v>
      </c>
      <c r="G10" s="11" t="str">
        <f>C91</f>
        <v>GBR</v>
      </c>
      <c r="H10" s="11">
        <f>D91</f>
        <v>11389</v>
      </c>
      <c r="I10" s="12">
        <v>2</v>
      </c>
      <c r="K10" s="10" t="str">
        <f>$B$106</f>
        <v>Kuzia,Jakub  </v>
      </c>
      <c r="L10" s="11" t="str">
        <f>C106</f>
        <v>POL</v>
      </c>
      <c r="M10" s="11">
        <f>D106</f>
        <v>8875</v>
      </c>
      <c r="N10" s="12">
        <v>3</v>
      </c>
      <c r="P10" s="10" t="str">
        <f>$B$99</f>
        <v>Lizarraga,Txomin</v>
      </c>
      <c r="Q10" s="11" t="str">
        <f>C99</f>
        <v>EUK</v>
      </c>
      <c r="R10" s="11">
        <f>D99</f>
        <v>11529</v>
      </c>
      <c r="S10" s="12">
        <v>3</v>
      </c>
      <c r="U10" s="10" t="str">
        <f>$B$98</f>
        <v>Goasguen,Tom</v>
      </c>
      <c r="V10" s="11" t="str">
        <f>C98</f>
        <v>FRA</v>
      </c>
      <c r="W10" s="11">
        <f>D98</f>
        <v>11535</v>
      </c>
      <c r="X10" s="12">
        <v>2</v>
      </c>
    </row>
    <row r="11" spans="1:24" ht="10" customHeight="1" x14ac:dyDescent="0.15">
      <c r="A11" s="1">
        <v>1</v>
      </c>
      <c r="B11" s="28" t="s">
        <v>64</v>
      </c>
      <c r="C11" s="29" t="s">
        <v>65</v>
      </c>
      <c r="D11" s="29">
        <v>9286</v>
      </c>
      <c r="E11" s="6" t="str">
        <f>C8</f>
        <v>White</v>
      </c>
      <c r="F11" s="10" t="str">
        <f>$B$122</f>
        <v>Nogues,Luan</v>
      </c>
      <c r="G11" s="11" t="str">
        <f>C122</f>
        <v>FRA</v>
      </c>
      <c r="H11" s="11">
        <f>D122</f>
        <v>11690</v>
      </c>
      <c r="I11" s="12">
        <v>4</v>
      </c>
      <c r="K11" s="10" t="str">
        <f>$B$107</f>
        <v>Morris,Joseph</v>
      </c>
      <c r="L11" s="11" t="str">
        <f>C107</f>
        <v>GBR</v>
      </c>
      <c r="M11" s="11">
        <f>D107</f>
        <v>11388</v>
      </c>
      <c r="N11" s="12">
        <v>2</v>
      </c>
      <c r="P11" s="10" t="str">
        <f>$B$114</f>
        <v>Garcia,Rodrigo</v>
      </c>
      <c r="Q11" s="11" t="str">
        <f>C114</f>
        <v>ESP</v>
      </c>
      <c r="R11" s="11">
        <f>D114</f>
        <v>10704</v>
      </c>
      <c r="S11" s="12">
        <v>2</v>
      </c>
      <c r="U11" s="10" t="str">
        <f>$B$115</f>
        <v>Peuron,Norman</v>
      </c>
      <c r="V11" s="11" t="s">
        <v>220</v>
      </c>
      <c r="W11" s="11">
        <f>D115</f>
        <v>10858</v>
      </c>
      <c r="X11" s="12">
        <v>3</v>
      </c>
    </row>
    <row r="12" spans="1:24" ht="10" customHeight="1" x14ac:dyDescent="0.15">
      <c r="A12" s="1">
        <v>2</v>
      </c>
      <c r="B12" s="28" t="s">
        <v>66</v>
      </c>
      <c r="C12" s="29" t="s">
        <v>67</v>
      </c>
      <c r="D12" s="29">
        <v>6791</v>
      </c>
      <c r="E12" s="6" t="str">
        <f>C9</f>
        <v>Green</v>
      </c>
      <c r="F12" s="13" t="str">
        <f>$B$123</f>
        <v>Housset Ezponda,Kepa  </v>
      </c>
      <c r="G12" s="14" t="str">
        <f>C123</f>
        <v>FRA</v>
      </c>
      <c r="H12" s="14" t="str">
        <f>D123</f>
        <v>11692  </v>
      </c>
      <c r="I12" s="15">
        <v>3</v>
      </c>
      <c r="K12" s="13">
        <f>$B$138</f>
        <v>0</v>
      </c>
      <c r="L12" s="14">
        <f>C138</f>
        <v>0</v>
      </c>
      <c r="M12" s="14">
        <f>D138</f>
        <v>0</v>
      </c>
      <c r="N12" s="15"/>
      <c r="P12" s="13">
        <f>$B$131</f>
        <v>0</v>
      </c>
      <c r="Q12" s="14">
        <f>C131</f>
        <v>0</v>
      </c>
      <c r="R12" s="14">
        <f>D131</f>
        <v>0</v>
      </c>
      <c r="S12" s="15"/>
      <c r="U12" s="13">
        <f>$B$130</f>
        <v>0</v>
      </c>
      <c r="V12" s="14">
        <f>C130</f>
        <v>0</v>
      </c>
      <c r="W12" s="14">
        <f>D130</f>
        <v>0</v>
      </c>
      <c r="X12" s="15"/>
    </row>
    <row r="13" spans="1:24" ht="10" customHeight="1" x14ac:dyDescent="0.15">
      <c r="A13" s="1">
        <v>3</v>
      </c>
      <c r="B13" s="28" t="s">
        <v>68</v>
      </c>
      <c r="C13" s="29" t="s">
        <v>67</v>
      </c>
      <c r="D13" s="29">
        <v>6777</v>
      </c>
      <c r="F13" s="2" t="s">
        <v>23</v>
      </c>
      <c r="K13" s="2" t="s">
        <v>24</v>
      </c>
      <c r="P13" s="2" t="s">
        <v>25</v>
      </c>
      <c r="U13" s="2" t="s">
        <v>26</v>
      </c>
    </row>
    <row r="14" spans="1:24" ht="10" customHeight="1" x14ac:dyDescent="0.15">
      <c r="A14" s="1">
        <v>4</v>
      </c>
      <c r="B14" s="28" t="s">
        <v>69</v>
      </c>
      <c r="C14" s="29" t="s">
        <v>70</v>
      </c>
      <c r="D14" s="29">
        <v>7533</v>
      </c>
      <c r="E14" s="6" t="str">
        <f>C6</f>
        <v>Red</v>
      </c>
      <c r="F14" s="7" t="str">
        <f>$B$86</f>
        <v>Conradi,Youri  </v>
      </c>
      <c r="G14" s="8" t="str">
        <f>C86</f>
        <v>FRA</v>
      </c>
      <c r="H14" s="8" t="str">
        <f>D86</f>
        <v>10576  </v>
      </c>
      <c r="I14" s="9">
        <v>1</v>
      </c>
      <c r="K14" s="7" t="str">
        <f>$B$79</f>
        <v>Veschambre,Titouan</v>
      </c>
      <c r="L14" s="8" t="str">
        <f>C79</f>
        <v>FRA</v>
      </c>
      <c r="M14" s="8">
        <f>D79</f>
        <v>10225</v>
      </c>
      <c r="N14" s="9">
        <v>2</v>
      </c>
      <c r="P14" s="7" t="str">
        <f>$B$78</f>
        <v xml:space="preserve">Canevet,Titouan  </v>
      </c>
      <c r="Q14" s="8" t="str">
        <f>C78</f>
        <v>FRA</v>
      </c>
      <c r="R14" s="8">
        <f>D78</f>
        <v>9563</v>
      </c>
      <c r="S14" s="9">
        <v>1</v>
      </c>
      <c r="U14" s="7" t="str">
        <f>$B$87</f>
        <v>Idarraga,Ander  </v>
      </c>
      <c r="V14" s="8" t="str">
        <f>C87</f>
        <v>ESP</v>
      </c>
      <c r="W14" s="8" t="str">
        <f>D87</f>
        <v>10304  </v>
      </c>
      <c r="X14" s="9">
        <v>1</v>
      </c>
    </row>
    <row r="15" spans="1:24" ht="10" customHeight="1" x14ac:dyDescent="0.15">
      <c r="A15" s="1">
        <v>5</v>
      </c>
      <c r="B15" s="28" t="s">
        <v>71</v>
      </c>
      <c r="C15" s="29" t="s">
        <v>67</v>
      </c>
      <c r="D15" s="29">
        <v>7564</v>
      </c>
      <c r="E15" s="6" t="str">
        <f>C7</f>
        <v>Blue</v>
      </c>
      <c r="F15" s="10" t="str">
        <f>$B$95</f>
        <v>Caldeira,Joao</v>
      </c>
      <c r="G15" s="11" t="str">
        <f>C95</f>
        <v>PRT</v>
      </c>
      <c r="H15" s="11">
        <f>D95</f>
        <v>11289</v>
      </c>
      <c r="I15" s="12">
        <v>3</v>
      </c>
      <c r="K15" s="10" t="str">
        <f>$B$102</f>
        <v>Migliorini,Mattia  </v>
      </c>
      <c r="L15" s="11" t="str">
        <f>C102</f>
        <v>ITA</v>
      </c>
      <c r="M15" s="11">
        <f>D102</f>
        <v>11589</v>
      </c>
      <c r="N15" s="12">
        <v>1</v>
      </c>
      <c r="P15" s="10" t="str">
        <f>$B$103</f>
        <v>Gorostidi,Juan  </v>
      </c>
      <c r="Q15" s="11" t="str">
        <f>C103</f>
        <v>ESP</v>
      </c>
      <c r="R15" s="11" t="str">
        <f>D103</f>
        <v>11351  </v>
      </c>
      <c r="S15" s="12">
        <v>2</v>
      </c>
      <c r="U15" s="10" t="str">
        <f>$B$94</f>
        <v>Lebre,Rodrigo  </v>
      </c>
      <c r="V15" s="11" t="str">
        <f>C94</f>
        <v>PRT</v>
      </c>
      <c r="W15" s="11">
        <f>D94</f>
        <v>11470</v>
      </c>
      <c r="X15" s="12">
        <v>2</v>
      </c>
    </row>
    <row r="16" spans="1:24" ht="10" customHeight="1" x14ac:dyDescent="0.15">
      <c r="A16" s="1">
        <v>6</v>
      </c>
      <c r="B16" s="28" t="s">
        <v>72</v>
      </c>
      <c r="C16" s="29" t="s">
        <v>67</v>
      </c>
      <c r="D16" s="29">
        <v>9584</v>
      </c>
      <c r="E16" s="6" t="str">
        <f>C8</f>
        <v>White</v>
      </c>
      <c r="F16" s="10" t="str">
        <f>$B$118</f>
        <v>Fernandez,Enrique</v>
      </c>
      <c r="G16" s="11" t="str">
        <f>C118</f>
        <v>ESP</v>
      </c>
      <c r="H16" s="11">
        <f>D118</f>
        <v>11679</v>
      </c>
      <c r="I16" s="12">
        <v>2</v>
      </c>
      <c r="K16" s="10" t="str">
        <f>$B$111</f>
        <v>Hugo,Merand  </v>
      </c>
      <c r="L16" s="11" t="str">
        <f>C111</f>
        <v>FRA</v>
      </c>
      <c r="M16" s="11">
        <f>D111</f>
        <v>11523</v>
      </c>
      <c r="N16" s="12">
        <v>3</v>
      </c>
      <c r="P16" s="10" t="str">
        <f>$B$110</f>
        <v>Ribeiro,Jose</v>
      </c>
      <c r="Q16" s="11" t="str">
        <f>C110</f>
        <v>PRT</v>
      </c>
      <c r="R16" s="11">
        <f>D110</f>
        <v>11409</v>
      </c>
      <c r="S16" s="12">
        <v>3</v>
      </c>
      <c r="U16" s="10" t="str">
        <f>$B$119</f>
        <v>Caruso,Giulio</v>
      </c>
      <c r="V16" s="11" t="str">
        <f>C119</f>
        <v>ITA</v>
      </c>
      <c r="W16" s="11">
        <f>D119</f>
        <v>11669</v>
      </c>
      <c r="X16" s="12">
        <v>3</v>
      </c>
    </row>
    <row r="17" spans="1:24" ht="10" customHeight="1" x14ac:dyDescent="0.15">
      <c r="A17" s="1">
        <v>7</v>
      </c>
      <c r="B17" s="28" t="s">
        <v>73</v>
      </c>
      <c r="C17" s="29" t="s">
        <v>67</v>
      </c>
      <c r="D17" s="29">
        <v>9509</v>
      </c>
      <c r="E17" s="6" t="str">
        <f>C9</f>
        <v>Green</v>
      </c>
      <c r="F17" s="13">
        <f>$B$127</f>
        <v>0</v>
      </c>
      <c r="G17" s="14">
        <f>C127</f>
        <v>0</v>
      </c>
      <c r="H17" s="14">
        <f>D127</f>
        <v>0</v>
      </c>
      <c r="I17" s="15"/>
      <c r="K17" s="13">
        <f>$B$134</f>
        <v>0</v>
      </c>
      <c r="L17" s="14">
        <f>C134</f>
        <v>0</v>
      </c>
      <c r="M17" s="14">
        <f>D134</f>
        <v>0</v>
      </c>
      <c r="N17" s="15"/>
      <c r="P17" s="13">
        <f>$B$135</f>
        <v>0</v>
      </c>
      <c r="Q17" s="14">
        <f>C135</f>
        <v>0</v>
      </c>
      <c r="R17" s="14">
        <f>D135</f>
        <v>0</v>
      </c>
      <c r="S17" s="15"/>
      <c r="U17" s="13" t="str">
        <f>$B$126</f>
        <v>Michalewski,Maksymilian  </v>
      </c>
      <c r="V17" s="14" t="str">
        <f>C126</f>
        <v>POL</v>
      </c>
      <c r="W17" s="14" t="str">
        <f>D126</f>
        <v>11688  </v>
      </c>
      <c r="X17" s="15">
        <v>4</v>
      </c>
    </row>
    <row r="18" spans="1:24" ht="10" customHeight="1" x14ac:dyDescent="0.15">
      <c r="A18" s="1">
        <v>8</v>
      </c>
      <c r="B18" s="28" t="s">
        <v>74</v>
      </c>
      <c r="C18" s="29" t="s">
        <v>67</v>
      </c>
      <c r="D18" s="29">
        <v>9587</v>
      </c>
      <c r="F18" s="2" t="s">
        <v>27</v>
      </c>
      <c r="K18" s="2" t="s">
        <v>28</v>
      </c>
      <c r="P18" s="2" t="s">
        <v>29</v>
      </c>
      <c r="U18" s="2" t="s">
        <v>30</v>
      </c>
    </row>
    <row r="19" spans="1:24" ht="10" customHeight="1" x14ac:dyDescent="0.15">
      <c r="A19" s="1">
        <v>9</v>
      </c>
      <c r="B19" s="28" t="s">
        <v>75</v>
      </c>
      <c r="C19" s="29" t="s">
        <v>76</v>
      </c>
      <c r="D19" s="29">
        <v>7732</v>
      </c>
      <c r="E19" s="6" t="str">
        <f>C6</f>
        <v>Red</v>
      </c>
      <c r="F19" s="7" t="str">
        <f>$B$88</f>
        <v>Norman,Stanley</v>
      </c>
      <c r="G19" s="8" t="str">
        <f>C88</f>
        <v>GBR</v>
      </c>
      <c r="H19" s="8">
        <f>D88</f>
        <v>9515</v>
      </c>
      <c r="I19" s="9">
        <v>1</v>
      </c>
      <c r="K19" s="7" t="str">
        <f>$B$77</f>
        <v>Garcia,Diego  </v>
      </c>
      <c r="L19" s="8" t="str">
        <f>C77</f>
        <v>ESP</v>
      </c>
      <c r="M19" s="8" t="str">
        <f>D77</f>
        <v>9460  </v>
      </c>
      <c r="N19" s="9">
        <v>1</v>
      </c>
      <c r="P19" s="7" t="str">
        <f>$B$80</f>
        <v>Champalimaud,Jose </v>
      </c>
      <c r="Q19" s="8" t="str">
        <f>C80</f>
        <v>PRT</v>
      </c>
      <c r="R19" s="8">
        <f>D80</f>
        <v>11468</v>
      </c>
      <c r="S19" s="9">
        <v>2</v>
      </c>
      <c r="U19" s="7" t="str">
        <f>$B$85</f>
        <v>Zarra,Tomas  </v>
      </c>
      <c r="V19" s="8" t="str">
        <f>C85</f>
        <v>ESP</v>
      </c>
      <c r="W19" s="8" t="str">
        <f>D85</f>
        <v>10310  </v>
      </c>
      <c r="X19" s="9">
        <v>1</v>
      </c>
    </row>
    <row r="20" spans="1:24" ht="10" customHeight="1" x14ac:dyDescent="0.15">
      <c r="A20" s="1">
        <v>10</v>
      </c>
      <c r="B20" s="28" t="s">
        <v>77</v>
      </c>
      <c r="C20" s="29" t="s">
        <v>78</v>
      </c>
      <c r="D20" s="29">
        <v>6637</v>
      </c>
      <c r="E20" s="6" t="str">
        <f>C7</f>
        <v>Blue</v>
      </c>
      <c r="F20" s="10" t="str">
        <f>$B$93</f>
        <v>Casadebaigt,Carlito  </v>
      </c>
      <c r="G20" s="11" t="str">
        <f>C93</f>
        <v>FRA</v>
      </c>
      <c r="H20" s="11" t="str">
        <f>D93</f>
        <v>10514  </v>
      </c>
      <c r="I20" s="12">
        <v>3</v>
      </c>
      <c r="K20" s="10" t="str">
        <f>$B$104</f>
        <v>Conlan,Michael  </v>
      </c>
      <c r="L20" s="11" t="str">
        <f>C104</f>
        <v>PRT</v>
      </c>
      <c r="M20" s="11" t="str">
        <f>D104</f>
        <v>11580  </v>
      </c>
      <c r="N20" s="12">
        <v>3</v>
      </c>
      <c r="P20" s="10" t="str">
        <f>$B$101</f>
        <v>Ortiz,Gabriel</v>
      </c>
      <c r="Q20" s="11" t="str">
        <f>C101</f>
        <v>ESP</v>
      </c>
      <c r="R20" s="11">
        <f>D101</f>
        <v>11427</v>
      </c>
      <c r="S20" s="12">
        <v>1</v>
      </c>
      <c r="U20" s="10" t="str">
        <f>$B$96</f>
        <v>McCarthy,Taylor</v>
      </c>
      <c r="V20" s="11" t="str">
        <f>C96</f>
        <v>FRA</v>
      </c>
      <c r="W20" s="11">
        <f>D96</f>
        <v>10652</v>
      </c>
      <c r="X20" s="12">
        <v>2</v>
      </c>
    </row>
    <row r="21" spans="1:24" ht="10" customHeight="1" x14ac:dyDescent="0.15">
      <c r="A21" s="1">
        <v>11</v>
      </c>
      <c r="B21" s="28" t="s">
        <v>79</v>
      </c>
      <c r="C21" s="29" t="s">
        <v>78</v>
      </c>
      <c r="D21" s="29">
        <v>9193</v>
      </c>
      <c r="E21" s="6" t="str">
        <f>C8</f>
        <v>White</v>
      </c>
      <c r="F21" s="10" t="str">
        <f>$B$120</f>
        <v>Azam,Mathis</v>
      </c>
      <c r="G21" s="11" t="str">
        <f>C120</f>
        <v>FRA</v>
      </c>
      <c r="H21" s="11">
        <f>D120</f>
        <v>11683</v>
      </c>
      <c r="I21" s="12">
        <v>4</v>
      </c>
      <c r="K21" s="10" t="str">
        <f>$B$109</f>
        <v>Paulet,Nicolas  </v>
      </c>
      <c r="L21" s="11" t="str">
        <f>C109</f>
        <v>FRA</v>
      </c>
      <c r="M21" s="11" t="str">
        <f>D109</f>
        <v>11612  </v>
      </c>
      <c r="N21" s="12">
        <v>2</v>
      </c>
      <c r="P21" s="10" t="str">
        <f>$B$112</f>
        <v>Buatois Figueroa,Lucas  </v>
      </c>
      <c r="Q21" s="11" t="str">
        <f>C112</f>
        <v>ESP</v>
      </c>
      <c r="R21" s="11" t="str">
        <f>D112</f>
        <v>9496  </v>
      </c>
      <c r="S21" s="12">
        <v>3</v>
      </c>
      <c r="U21" s="10" t="str">
        <f>$B$117</f>
        <v>Pulido,Diego Alejandro</v>
      </c>
      <c r="V21" s="11" t="str">
        <f>C117</f>
        <v>ESP</v>
      </c>
      <c r="W21" s="11">
        <f>D117</f>
        <v>11672</v>
      </c>
      <c r="X21" s="12">
        <v>3</v>
      </c>
    </row>
    <row r="22" spans="1:24" ht="10" customHeight="1" x14ac:dyDescent="0.15">
      <c r="A22" s="1">
        <v>12</v>
      </c>
      <c r="B22" s="28" t="s">
        <v>80</v>
      </c>
      <c r="C22" s="29" t="s">
        <v>67</v>
      </c>
      <c r="D22" s="29">
        <v>9566</v>
      </c>
      <c r="E22" s="6" t="str">
        <f>C9</f>
        <v>Green</v>
      </c>
      <c r="F22" s="13" t="str">
        <f>$B$125</f>
        <v>De La Hera Suarez,Ricardo  </v>
      </c>
      <c r="G22" s="14" t="str">
        <f>C125</f>
        <v>ESP</v>
      </c>
      <c r="H22" s="14" t="str">
        <f>D125</f>
        <v>11399  </v>
      </c>
      <c r="I22" s="15">
        <v>2</v>
      </c>
      <c r="K22" s="13">
        <f>$B$136</f>
        <v>0</v>
      </c>
      <c r="L22" s="14">
        <f>C136</f>
        <v>0</v>
      </c>
      <c r="M22" s="14">
        <f>D136</f>
        <v>0</v>
      </c>
      <c r="N22" s="15"/>
      <c r="P22" s="13">
        <f>$B$133</f>
        <v>0</v>
      </c>
      <c r="Q22" s="14">
        <f>C133</f>
        <v>0</v>
      </c>
      <c r="R22" s="14">
        <f>D133</f>
        <v>0</v>
      </c>
      <c r="S22" s="15"/>
      <c r="U22" s="13">
        <f>$B$128</f>
        <v>0</v>
      </c>
      <c r="V22" s="14">
        <f>C128</f>
        <v>0</v>
      </c>
      <c r="W22" s="14">
        <f>D128</f>
        <v>0</v>
      </c>
      <c r="X22" s="15"/>
    </row>
    <row r="23" spans="1:24" ht="10" customHeight="1" x14ac:dyDescent="0.15">
      <c r="A23" s="1">
        <v>13</v>
      </c>
      <c r="B23" s="28" t="s">
        <v>81</v>
      </c>
      <c r="C23" s="29" t="s">
        <v>82</v>
      </c>
      <c r="D23" s="29">
        <v>8347</v>
      </c>
      <c r="F23" s="2" t="s">
        <v>31</v>
      </c>
      <c r="K23" s="2" t="s">
        <v>32</v>
      </c>
      <c r="P23" s="2" t="s">
        <v>33</v>
      </c>
      <c r="U23" s="2" t="s">
        <v>34</v>
      </c>
    </row>
    <row r="24" spans="1:24" ht="10" customHeight="1" x14ac:dyDescent="0.15">
      <c r="A24" s="1">
        <v>14</v>
      </c>
      <c r="B24" s="28" t="s">
        <v>83</v>
      </c>
      <c r="C24" s="29" t="s">
        <v>67</v>
      </c>
      <c r="D24" s="29">
        <v>9595</v>
      </c>
      <c r="E24" s="6" t="str">
        <f>C6</f>
        <v>Red</v>
      </c>
      <c r="F24" s="7" t="str">
        <f>$B$81</f>
        <v>Amar,Cayam  </v>
      </c>
      <c r="G24" s="8" t="str">
        <f>C81</f>
        <v>ISR</v>
      </c>
      <c r="H24" s="8" t="str">
        <f>D81</f>
        <v>11376  </v>
      </c>
      <c r="I24" s="9">
        <v>3</v>
      </c>
      <c r="K24" s="7" t="str">
        <f>$B$84</f>
        <v>Masterman,Willoughby</v>
      </c>
      <c r="L24" s="8" t="str">
        <f>C84</f>
        <v>GBR</v>
      </c>
      <c r="M24" s="8">
        <f>D84</f>
        <v>11358</v>
      </c>
      <c r="N24" s="9">
        <v>1</v>
      </c>
      <c r="P24" s="7" t="str">
        <f>$B$76</f>
        <v>Desmoucelle,Lucas  </v>
      </c>
      <c r="Q24" s="8" t="str">
        <f>C76</f>
        <v>FRA</v>
      </c>
      <c r="R24" s="8" t="str">
        <f>D76</f>
        <v>10664  </v>
      </c>
      <c r="S24" s="9">
        <v>2</v>
      </c>
      <c r="U24" s="7" t="str">
        <f>$B$89</f>
        <v>Poirier,Nolan  </v>
      </c>
      <c r="V24" s="8" t="str">
        <f>C89</f>
        <v>FRA</v>
      </c>
      <c r="W24" s="8">
        <f>D89</f>
        <v>11450</v>
      </c>
      <c r="X24" s="9">
        <v>3</v>
      </c>
    </row>
    <row r="25" spans="1:24" ht="10" customHeight="1" x14ac:dyDescent="0.15">
      <c r="A25" s="1">
        <v>15</v>
      </c>
      <c r="B25" s="28" t="s">
        <v>84</v>
      </c>
      <c r="C25" s="29" t="s">
        <v>78</v>
      </c>
      <c r="D25" s="29">
        <v>9269</v>
      </c>
      <c r="E25" s="6" t="str">
        <f>C7</f>
        <v>Blue</v>
      </c>
      <c r="F25" s="10" t="str">
        <f>$B$100</f>
        <v>Louis,Tabere Allamelou</v>
      </c>
      <c r="G25" s="11" t="str">
        <f>C100</f>
        <v>FRA</v>
      </c>
      <c r="H25" s="11">
        <f>D100</f>
        <v>11373</v>
      </c>
      <c r="I25" s="12">
        <v>2</v>
      </c>
      <c r="K25" s="10" t="str">
        <f>$B$97</f>
        <v>Calatri,Matteo</v>
      </c>
      <c r="L25" s="11" t="str">
        <f>C97</f>
        <v>ITA</v>
      </c>
      <c r="M25" s="11">
        <f>D97</f>
        <v>11267</v>
      </c>
      <c r="N25" s="12">
        <v>3</v>
      </c>
      <c r="P25" s="10" t="str">
        <f>$B$105</f>
        <v>Peruzzo,Paco</v>
      </c>
      <c r="Q25" s="11" t="str">
        <f>C105</f>
        <v>ITA</v>
      </c>
      <c r="R25" s="11">
        <f>D105</f>
        <v>11401</v>
      </c>
      <c r="S25" s="12">
        <v>3</v>
      </c>
      <c r="U25" s="10" t="str">
        <f>$B$92</f>
        <v>Selyann,Zouhir  </v>
      </c>
      <c r="V25" s="11" t="str">
        <f>C92</f>
        <v>MAR</v>
      </c>
      <c r="W25" s="11" t="str">
        <f>D92</f>
        <v>11627  </v>
      </c>
      <c r="X25" s="12">
        <v>2</v>
      </c>
    </row>
    <row r="26" spans="1:24" ht="10" customHeight="1" x14ac:dyDescent="0.15">
      <c r="A26" s="1">
        <v>16</v>
      </c>
      <c r="B26" s="28" t="s">
        <v>85</v>
      </c>
      <c r="C26" s="29" t="s">
        <v>86</v>
      </c>
      <c r="D26" s="29">
        <v>8454</v>
      </c>
      <c r="E26" s="6" t="str">
        <f>C8</f>
        <v>White</v>
      </c>
      <c r="F26" s="10" t="str">
        <f>$B$113</f>
        <v xml:space="preserve">Paulino,Martim  </v>
      </c>
      <c r="G26" s="11" t="str">
        <f>C113</f>
        <v>PRT</v>
      </c>
      <c r="H26" s="11">
        <f>D113</f>
        <v>8514</v>
      </c>
      <c r="I26" s="12">
        <v>1</v>
      </c>
      <c r="K26" s="10" t="str">
        <f>$B$116</f>
        <v>Hudson,Maximilian</v>
      </c>
      <c r="L26" s="11" t="str">
        <f>C116</f>
        <v>GBR</v>
      </c>
      <c r="M26" s="11">
        <f>D116</f>
        <v>9673</v>
      </c>
      <c r="N26" s="12">
        <v>2</v>
      </c>
      <c r="P26" s="10" t="str">
        <f>$B$108</f>
        <v>Bruschy,Jose Maria  </v>
      </c>
      <c r="Q26" s="11" t="str">
        <f>C108</f>
        <v>PRT</v>
      </c>
      <c r="R26" s="11" t="str">
        <f>D108</f>
        <v>11534  </v>
      </c>
      <c r="S26" s="12">
        <v>1</v>
      </c>
      <c r="U26" s="10" t="str">
        <f>$B$121</f>
        <v>Aboufiras,Neil</v>
      </c>
      <c r="V26" s="11" t="str">
        <f>C121</f>
        <v>MAR</v>
      </c>
      <c r="W26" s="11">
        <f>D121</f>
        <v>11628</v>
      </c>
      <c r="X26" s="12">
        <v>1</v>
      </c>
    </row>
    <row r="27" spans="1:24" ht="10" customHeight="1" x14ac:dyDescent="0.15">
      <c r="A27" s="1">
        <v>17</v>
      </c>
      <c r="B27" s="28" t="s">
        <v>87</v>
      </c>
      <c r="C27" s="29" t="s">
        <v>67</v>
      </c>
      <c r="D27" s="29">
        <v>5665</v>
      </c>
      <c r="E27" s="6" t="str">
        <f>C9</f>
        <v>Green</v>
      </c>
      <c r="F27" s="13">
        <f>$B$132</f>
        <v>0</v>
      </c>
      <c r="G27" s="14">
        <f>C132</f>
        <v>0</v>
      </c>
      <c r="H27" s="14">
        <f>D132</f>
        <v>0</v>
      </c>
      <c r="I27" s="15"/>
      <c r="K27" s="13">
        <f>$B$129</f>
        <v>0</v>
      </c>
      <c r="L27" s="14">
        <f>C129</f>
        <v>0</v>
      </c>
      <c r="M27" s="14">
        <f>D129</f>
        <v>0</v>
      </c>
      <c r="N27" s="15"/>
      <c r="P27" s="13">
        <f>$B$137</f>
        <v>0</v>
      </c>
      <c r="Q27" s="14">
        <f>C137</f>
        <v>0</v>
      </c>
      <c r="R27" s="14">
        <f>D137</f>
        <v>0</v>
      </c>
      <c r="S27" s="15"/>
      <c r="U27" s="13" t="str">
        <f>$B$124</f>
        <v>Mondo Prados,Andres  </v>
      </c>
      <c r="V27" s="14" t="str">
        <f>C124</f>
        <v>ARG</v>
      </c>
      <c r="W27" s="14" t="str">
        <f>D124</f>
        <v>10292  </v>
      </c>
      <c r="X27" s="15">
        <v>4</v>
      </c>
    </row>
    <row r="28" spans="1:24" ht="10" customHeight="1" x14ac:dyDescent="0.15">
      <c r="A28" s="1">
        <v>18</v>
      </c>
      <c r="B28" s="28" t="s">
        <v>89</v>
      </c>
      <c r="C28" s="29" t="s">
        <v>67</v>
      </c>
      <c r="D28" s="29">
        <v>8434</v>
      </c>
      <c r="E28" s="1" t="s">
        <v>35</v>
      </c>
      <c r="F28" s="1"/>
      <c r="G28" s="1"/>
      <c r="H28" s="1"/>
      <c r="I28" s="1"/>
      <c r="J28" s="1"/>
      <c r="O28" s="1"/>
      <c r="T28" s="1"/>
      <c r="U28" s="1"/>
      <c r="V28" s="1"/>
      <c r="W28" s="1"/>
      <c r="X28" s="1"/>
    </row>
    <row r="29" spans="1:24" ht="10" customHeight="1" x14ac:dyDescent="0.15">
      <c r="A29" s="1">
        <v>19</v>
      </c>
      <c r="B29" s="30" t="s">
        <v>88</v>
      </c>
      <c r="C29" s="29" t="s">
        <v>78</v>
      </c>
      <c r="D29" s="29">
        <v>7651</v>
      </c>
      <c r="E29" s="1"/>
      <c r="F29" s="4" t="s">
        <v>36</v>
      </c>
      <c r="G29" s="1">
        <f>IF($E$2=1000,70,IF($E$2=1500,105,IF($E$2=3000,210,"")))</f>
        <v>70</v>
      </c>
      <c r="H29" s="1"/>
      <c r="I29" s="1" t="s">
        <v>9</v>
      </c>
      <c r="J29" s="1"/>
      <c r="K29" s="4"/>
      <c r="L29" s="1"/>
      <c r="M29" s="1"/>
      <c r="N29" s="1"/>
      <c r="O29" s="1"/>
      <c r="P29" s="4" t="s">
        <v>37</v>
      </c>
      <c r="Q29" s="1">
        <f>IF($E$2=1000,60,IF($E$2=1500,90,IF($E$2=3000,180,"")))</f>
        <v>60</v>
      </c>
      <c r="R29" s="1"/>
      <c r="S29" s="1" t="s">
        <v>9</v>
      </c>
      <c r="T29" s="1"/>
      <c r="U29" s="1"/>
      <c r="V29" s="1"/>
      <c r="W29" s="1"/>
      <c r="X29" s="1"/>
    </row>
    <row r="30" spans="1:24" ht="10" customHeight="1" x14ac:dyDescent="0.15">
      <c r="A30" s="1">
        <v>20</v>
      </c>
      <c r="B30" s="28" t="s">
        <v>90</v>
      </c>
      <c r="C30" s="29" t="s">
        <v>67</v>
      </c>
      <c r="D30" s="29">
        <v>8327</v>
      </c>
      <c r="F30" s="2" t="s">
        <v>13</v>
      </c>
      <c r="K30" s="2" t="s">
        <v>14</v>
      </c>
      <c r="P30" s="2" t="s">
        <v>15</v>
      </c>
      <c r="Q30" s="5"/>
      <c r="R30" s="5"/>
      <c r="U30" s="2" t="s">
        <v>16</v>
      </c>
    </row>
    <row r="31" spans="1:24" ht="10" customHeight="1" x14ac:dyDescent="0.15">
      <c r="A31" s="1">
        <v>21</v>
      </c>
      <c r="B31" s="28" t="s">
        <v>92</v>
      </c>
      <c r="C31" s="29" t="s">
        <v>67</v>
      </c>
      <c r="D31" s="29">
        <v>9514</v>
      </c>
      <c r="E31" s="6" t="str">
        <f>C6</f>
        <v>Red</v>
      </c>
      <c r="F31" s="7" t="str">
        <f>$B$49</f>
        <v>Cassaigne,Olivier</v>
      </c>
      <c r="G31" s="8" t="str">
        <f>C49</f>
        <v>FRA</v>
      </c>
      <c r="H31" s="8">
        <f>D49</f>
        <v>10309</v>
      </c>
      <c r="I31" s="9">
        <v>1</v>
      </c>
      <c r="K31" s="7" t="str">
        <f>$B$52</f>
        <v xml:space="preserve">Buffet,Aurelien  </v>
      </c>
      <c r="L31" s="8" t="str">
        <f>C52</f>
        <v>FRA</v>
      </c>
      <c r="M31" s="8">
        <f>D52</f>
        <v>9554</v>
      </c>
      <c r="N31" s="9">
        <v>1</v>
      </c>
      <c r="P31" s="7" t="str">
        <f>$B$44</f>
        <v>Dupouy,Noa</v>
      </c>
      <c r="Q31" s="8" t="str">
        <f>C44</f>
        <v>FRA</v>
      </c>
      <c r="R31" s="8">
        <f>D44</f>
        <v>10491</v>
      </c>
      <c r="S31" s="9">
        <v>1</v>
      </c>
      <c r="U31" s="7" t="str">
        <f>$B$57</f>
        <v xml:space="preserve">Vidal,Joao   </v>
      </c>
      <c r="V31" s="8" t="str">
        <f>C57</f>
        <v>PRT</v>
      </c>
      <c r="W31" s="8">
        <f>D57</f>
        <v>8721</v>
      </c>
      <c r="X31" s="9">
        <v>1</v>
      </c>
    </row>
    <row r="32" spans="1:24" ht="10" customHeight="1" x14ac:dyDescent="0.15">
      <c r="A32" s="1">
        <v>22</v>
      </c>
      <c r="B32" s="30" t="s">
        <v>91</v>
      </c>
      <c r="C32" s="29" t="s">
        <v>78</v>
      </c>
      <c r="D32" s="29">
        <v>8384</v>
      </c>
      <c r="E32" s="6" t="str">
        <f>C7</f>
        <v>Blue</v>
      </c>
      <c r="F32" s="10" t="str">
        <f>$B$68</f>
        <v>Portelli,Cristian</v>
      </c>
      <c r="G32" s="11" t="str">
        <f>C68</f>
        <v>SWE</v>
      </c>
      <c r="H32" s="11">
        <f>D68</f>
        <v>7678</v>
      </c>
      <c r="I32" s="12">
        <v>3</v>
      </c>
      <c r="K32" s="10" t="str">
        <f>$B$65</f>
        <v>Garcia,Nestor</v>
      </c>
      <c r="L32" s="11" t="str">
        <f>C65</f>
        <v>ESP</v>
      </c>
      <c r="M32" s="11">
        <f>D65</f>
        <v>10421</v>
      </c>
      <c r="N32" s="12">
        <v>3</v>
      </c>
      <c r="P32" s="10" t="str">
        <f>$B$73</f>
        <v xml:space="preserve">Teixeira,Manuel  </v>
      </c>
      <c r="Q32" s="11" t="str">
        <f>C73</f>
        <v>PRT</v>
      </c>
      <c r="R32" s="11">
        <f>D73</f>
        <v>10435</v>
      </c>
      <c r="S32" s="12">
        <v>4</v>
      </c>
      <c r="U32" s="10" t="str">
        <f>$B$60</f>
        <v>Ledee,Noe</v>
      </c>
      <c r="V32" s="11" t="str">
        <f>C60</f>
        <v>FRA</v>
      </c>
      <c r="W32" s="11">
        <f>D60</f>
        <v>10585</v>
      </c>
      <c r="X32" s="12">
        <v>3</v>
      </c>
    </row>
    <row r="33" spans="1:24" ht="10" customHeight="1" x14ac:dyDescent="0.15">
      <c r="A33" s="1">
        <v>23</v>
      </c>
      <c r="B33" s="28" t="s">
        <v>93</v>
      </c>
      <c r="C33" s="29" t="s">
        <v>70</v>
      </c>
      <c r="D33" s="29">
        <v>8427</v>
      </c>
      <c r="E33" s="6" t="str">
        <f>C8</f>
        <v>White</v>
      </c>
      <c r="F33" s="10" t="str">
        <f>IF(I9=1,F9,(IF(I10=1,F10,(IF(I12=1,F12,(IF(I11=1,F11,1.1)))))))</f>
        <v>Giorgi,Paolo  </v>
      </c>
      <c r="G33" s="11" t="str">
        <f>IF(I9=1,G9,(IF(I10=1,G10,(IF(I12=1,G12,(IF(I11=1,G11,"")))))))</f>
        <v>CNY</v>
      </c>
      <c r="H33" s="11" t="str">
        <f>IF(J9=1,H9,(IF(J10=1,H10,(IF(J12=1,H12,(IF(J11=1,H11,"")))))))</f>
        <v/>
      </c>
      <c r="I33" s="12">
        <v>2</v>
      </c>
      <c r="K33" s="10" t="str">
        <f>IF(N9=1,K9,(IF(N10=1,K10,(IF(N12=1,K12,(IF(N11=1,K11,1.2)))))))</f>
        <v>Renan,Grainville</v>
      </c>
      <c r="L33" s="11" t="str">
        <f>IF(N9=1,L9,(IF(N10=1,L10,(IF(N12=1,L12,(IF(N11=1,L11,"")))))))</f>
        <v>FRA</v>
      </c>
      <c r="M33" s="11" t="str">
        <f>IF(O9=1,M9,(IF(O10=1,M10,(IF(O12=1,M12,(IF(O11=1,M11,"")))))))</f>
        <v/>
      </c>
      <c r="N33" s="12">
        <v>2</v>
      </c>
      <c r="P33" s="10" t="str">
        <f>IF(S9=1,P9,(IF(S10=1,P10,(IF(S12=1,P12,(IF(S11=1,P11,1.3)))))))</f>
        <v>Langdon Dark,Patrick</v>
      </c>
      <c r="Q33" s="11" t="str">
        <f>IF(S9=1,Q9,(IF(S10=1,Q10,(IF(S12=1,Q12,(IF(S11=1,Q11,"")))))))</f>
        <v>GBR</v>
      </c>
      <c r="R33" s="11" t="str">
        <f>IF(T9=1,R9,(IF(T10=1,R10,(IF(T12=1,R12,(IF(T11=1,R11,"")))))))</f>
        <v/>
      </c>
      <c r="S33" s="12">
        <v>2</v>
      </c>
      <c r="U33" s="10" t="str">
        <f>IF(X9=1,U9,(IF(X10=1,U10,(IF(X11=1,U11,(IF(X12=1,U12,1.4)))))))</f>
        <v>Papa,Edoardo</v>
      </c>
      <c r="V33" s="11" t="str">
        <f>IF(X9=1,V9,(IF(X10=1,V10,(IF(X11=1,V11,(IF(X12=1,V12,"")))))))</f>
        <v>ITA</v>
      </c>
      <c r="W33" s="11" t="str">
        <f>IF(Y9=1,W9,(IF(Y10=1,W10,(IF(Y11=1,W11,(IF(Y12=1,W12,"")))))))</f>
        <v/>
      </c>
      <c r="X33" s="12">
        <v>2</v>
      </c>
    </row>
    <row r="34" spans="1:24" ht="10" customHeight="1" x14ac:dyDescent="0.15">
      <c r="A34" s="1">
        <v>24</v>
      </c>
      <c r="B34" s="28" t="s">
        <v>94</v>
      </c>
      <c r="C34" s="29" t="s">
        <v>86</v>
      </c>
      <c r="D34" s="29">
        <v>6769</v>
      </c>
      <c r="E34" s="6" t="str">
        <f>C9</f>
        <v>Green</v>
      </c>
      <c r="F34" s="13" t="str">
        <f>IF(N10=2,K10,(IF(N11=2,K11,(IF(N9=2,K9,(IF(N12=2,K12,2.2)))))))</f>
        <v>Morris,Joseph</v>
      </c>
      <c r="G34" s="14" t="str">
        <f>IF(N10=2,L10,(IF(N11=2,L11,(IF(N9=2,L9,(IF(N12=2,L12,"")))))))</f>
        <v>GBR</v>
      </c>
      <c r="H34" s="14" t="str">
        <f>IF(O10=2,M10,(IF(O11=2,M11,(IF(O9=2,M9,(IF(O12=2,M12,"")))))))</f>
        <v/>
      </c>
      <c r="I34" s="15">
        <v>4</v>
      </c>
      <c r="K34" s="13" t="str">
        <f>IF(I10=2,F10,(IF(I11=2,F11,(IF(I9=2,F9,(IF(I12=2,F12,2.1)))))))</f>
        <v>Morris,Seth</v>
      </c>
      <c r="L34" s="14" t="str">
        <f>IF(I10=2,G10,(IF(I11=2,G11,(IF(I9=2,G9,(IF(I12=2,G12,"")))))))</f>
        <v>GBR</v>
      </c>
      <c r="M34" s="14" t="str">
        <f>IF(J10=2,H10,(IF(J11=2,H11,(IF(J9=2,H9,(IF(J12=2,H12,"")))))))</f>
        <v/>
      </c>
      <c r="N34" s="15">
        <v>4</v>
      </c>
      <c r="P34" s="13" t="str">
        <f>IF(X10=2,U10,(IF(X11=2,U11,(IF(X12=2,U12,(IF(X9=2,U9,2.4)))))))</f>
        <v>Goasguen,Tom</v>
      </c>
      <c r="Q34" s="14" t="str">
        <f>IF(X10=2,V10,(IF(X11=2,V11,(IF(X12=2,V12,(IF(X9=2,V9,"")))))))</f>
        <v>FRA</v>
      </c>
      <c r="R34" s="14" t="str">
        <f>IF(Y10=2,W10,(IF(Y11=2,W11,(IF(Y12=2,W12,(IF(Y9=2,W9,"")))))))</f>
        <v/>
      </c>
      <c r="S34" s="15">
        <v>3</v>
      </c>
      <c r="U34" s="13" t="str">
        <f>IF(S10=2,P10,(IF(S11=2,P11,(IF(S9=2,P9,(IF(S12=2,P12,2.3)))))))</f>
        <v>Garcia,Rodrigo</v>
      </c>
      <c r="V34" s="14" t="str">
        <f>IF(S10=2,Q10,(IF(S11=2,Q11,(IF(S9=2,Q9,(IF(S12=2,Q12,"")))))))</f>
        <v>ESP</v>
      </c>
      <c r="W34" s="14" t="str">
        <f>IF(T10=2,R10,(IF(T11=2,R11,(IF(T9=2,R9,(IF(T12=2,R12,"")))))))</f>
        <v/>
      </c>
      <c r="X34" s="15">
        <v>4</v>
      </c>
    </row>
    <row r="35" spans="1:24" ht="10" customHeight="1" x14ac:dyDescent="0.15">
      <c r="A35" s="1">
        <v>25</v>
      </c>
      <c r="B35" s="28" t="s">
        <v>95</v>
      </c>
      <c r="C35" s="29" t="s">
        <v>82</v>
      </c>
      <c r="D35" s="29">
        <v>9506</v>
      </c>
      <c r="F35" s="2" t="s">
        <v>23</v>
      </c>
      <c r="K35" s="2" t="s">
        <v>24</v>
      </c>
      <c r="P35" s="2" t="s">
        <v>25</v>
      </c>
      <c r="Q35" s="5"/>
      <c r="R35" s="5"/>
      <c r="U35" s="2" t="s">
        <v>26</v>
      </c>
    </row>
    <row r="36" spans="1:24" ht="10" customHeight="1" x14ac:dyDescent="0.15">
      <c r="A36" s="1">
        <v>26</v>
      </c>
      <c r="B36" s="28" t="s">
        <v>96</v>
      </c>
      <c r="C36" s="29" t="s">
        <v>86</v>
      </c>
      <c r="D36" s="29">
        <v>9248</v>
      </c>
      <c r="E36" s="6" t="str">
        <f>C6</f>
        <v>Red</v>
      </c>
      <c r="F36" s="7" t="str">
        <f>$B$56</f>
        <v>Suarez,Kike</v>
      </c>
      <c r="G36" s="8" t="str">
        <f>C56</f>
        <v>ESP</v>
      </c>
      <c r="H36" s="8">
        <f>D56</f>
        <v>10251</v>
      </c>
      <c r="I36" s="9">
        <v>2</v>
      </c>
      <c r="K36" s="7" t="str">
        <f>$B$45</f>
        <v xml:space="preserve">Piter,Sam  </v>
      </c>
      <c r="L36" s="8" t="str">
        <f>C45</f>
        <v>FRA</v>
      </c>
      <c r="M36" s="8">
        <f>D45</f>
        <v>10645</v>
      </c>
      <c r="N36" s="9">
        <v>1</v>
      </c>
      <c r="P36" s="7" t="str">
        <f>$B$48</f>
        <v>Ledee,Thomas</v>
      </c>
      <c r="Q36" s="8" t="str">
        <f>C48</f>
        <v>FRA</v>
      </c>
      <c r="R36" s="8">
        <f>D48</f>
        <v>10587</v>
      </c>
      <c r="S36" s="9">
        <v>1</v>
      </c>
      <c r="U36" s="7" t="str">
        <f>$B$53</f>
        <v xml:space="preserve">Chaves,Joaquim  </v>
      </c>
      <c r="V36" s="8" t="str">
        <f>C53</f>
        <v>PRT</v>
      </c>
      <c r="W36" s="8">
        <f>D53</f>
        <v>10466</v>
      </c>
      <c r="X36" s="9">
        <v>2</v>
      </c>
    </row>
    <row r="37" spans="1:24" ht="10" customHeight="1" x14ac:dyDescent="0.15">
      <c r="A37" s="1">
        <v>27</v>
      </c>
      <c r="B37" s="28" t="s">
        <v>97</v>
      </c>
      <c r="C37" s="29" t="s">
        <v>98</v>
      </c>
      <c r="D37" s="29">
        <v>8409</v>
      </c>
      <c r="E37" s="6" t="str">
        <f>C7</f>
        <v>Blue</v>
      </c>
      <c r="F37" s="10" t="str">
        <f>$B$61</f>
        <v>Gunning,Sean</v>
      </c>
      <c r="G37" s="11" t="str">
        <f>C61</f>
        <v>ESP</v>
      </c>
      <c r="H37" s="11">
        <f>D61</f>
        <v>9537</v>
      </c>
      <c r="I37" s="12">
        <v>3</v>
      </c>
      <c r="K37" s="10" t="str">
        <f>$B$72</f>
        <v>Da Silva,Saul</v>
      </c>
      <c r="L37" s="11" t="str">
        <f>C72</f>
        <v>ESP</v>
      </c>
      <c r="M37" s="11">
        <f>D72</f>
        <v>10383</v>
      </c>
      <c r="N37" s="12">
        <v>4</v>
      </c>
      <c r="P37" s="10" t="str">
        <f>$B$69</f>
        <v xml:space="preserve">Linivker,Tomer  </v>
      </c>
      <c r="Q37" s="11" t="str">
        <f>C69</f>
        <v>ISR</v>
      </c>
      <c r="R37" s="11">
        <f>D69</f>
        <v>10202</v>
      </c>
      <c r="S37" s="12">
        <v>3</v>
      </c>
      <c r="U37" s="10" t="str">
        <f>$B$64</f>
        <v>Biersack,Noah</v>
      </c>
      <c r="V37" s="11" t="str">
        <f>C64</f>
        <v>GBR</v>
      </c>
      <c r="W37" s="11">
        <f>D64</f>
        <v>10404</v>
      </c>
      <c r="X37" s="12">
        <v>4</v>
      </c>
    </row>
    <row r="38" spans="1:24" ht="10" customHeight="1" x14ac:dyDescent="0.15">
      <c r="A38" s="1">
        <v>28</v>
      </c>
      <c r="B38" s="28" t="s">
        <v>99</v>
      </c>
      <c r="C38" s="29" t="s">
        <v>98</v>
      </c>
      <c r="D38" s="29">
        <v>8403</v>
      </c>
      <c r="E38" s="6" t="str">
        <f>C8</f>
        <v>White</v>
      </c>
      <c r="F38" s="10" t="str">
        <f>IF(I14=1,F14,(IF(I15=1,F15,(IF(I17=1,F17,(IF(I16=1,F16,1.5)))))))</f>
        <v>Conradi,Youri  </v>
      </c>
      <c r="G38" s="11" t="str">
        <f>IF(I14=1,G14,(IF(I15=1,G15,(IF(I17=1,G17,(IF(I16=1,G16,"")))))))</f>
        <v>FRA</v>
      </c>
      <c r="H38" s="11" t="str">
        <f>IF(J14=1,H14,(IF(J15=1,H15,(IF(J17=1,H17,(IF(J16=1,H16,"")))))))</f>
        <v/>
      </c>
      <c r="I38" s="12">
        <v>1</v>
      </c>
      <c r="K38" s="10" t="str">
        <f>IF(N14=1,K14,(IF(N15=1,K15,(IF(N17=1,K17,(IF(N16=1,K16,1.6)))))))</f>
        <v>Migliorini,Mattia  </v>
      </c>
      <c r="L38" s="11" t="str">
        <f>IF(N14=1,L14,(IF(N15=1,L15,(IF(N17=1,L17,(IF(N16=1,L16,"")))))))</f>
        <v>ITA</v>
      </c>
      <c r="M38" s="11" t="str">
        <f>IF(O14=1,M14,(IF(O15=1,M15,(IF(O17=1,M17,(IF(O16=1,M16,"")))))))</f>
        <v/>
      </c>
      <c r="N38" s="12">
        <v>2</v>
      </c>
      <c r="P38" s="10" t="str">
        <f>IF(S14=1,P14,(IF(S15=1,P15,(IF(S17=1,P17,(IF(S16=1,P16,1.7)))))))</f>
        <v xml:space="preserve">Canevet,Titouan  </v>
      </c>
      <c r="Q38" s="11" t="str">
        <f>IF(S14=1,Q14,(IF(S15=1,Q15,(IF(S17=1,Q17,(IF(S16=1,Q16,"")))))))</f>
        <v>FRA</v>
      </c>
      <c r="R38" s="11" t="str">
        <f>IF(T14=1,R14,(IF(T15=1,R15,(IF(T17=1,R17,(IF(T16=1,R16,"")))))))</f>
        <v/>
      </c>
      <c r="S38" s="12">
        <v>2</v>
      </c>
      <c r="U38" s="10" t="str">
        <f>IF(X14=1,U14,(IF(X15=1,U15,(IF(X17=1,U17,(IF(X16=1,U16,1.8)))))))</f>
        <v>Idarraga,Ander  </v>
      </c>
      <c r="V38" s="11" t="str">
        <f>IF(X14=1,V14,(IF(X15=1,V15,(IF(X17=1,V17,(IF(X16=1,V16,"")))))))</f>
        <v>ESP</v>
      </c>
      <c r="W38" s="11" t="str">
        <f>IF(Y14=1,W14,(IF(Y15=1,W15,(IF(Y17=1,W17,(IF(Y16=1,W16,"")))))))</f>
        <v/>
      </c>
      <c r="X38" s="12">
        <v>3</v>
      </c>
    </row>
    <row r="39" spans="1:24" ht="10" customHeight="1" x14ac:dyDescent="0.15">
      <c r="A39" s="1">
        <v>29</v>
      </c>
      <c r="B39" s="28" t="s">
        <v>100</v>
      </c>
      <c r="C39" s="29" t="s">
        <v>67</v>
      </c>
      <c r="D39" s="29">
        <v>10430</v>
      </c>
      <c r="E39" s="6" t="str">
        <f>C9</f>
        <v>Green</v>
      </c>
      <c r="F39" s="13" t="str">
        <f>IF(N15=2,K15,(IF(N16=2,K16,(IF(N14=2,K14,(IF(N17=2,K17,2.6)))))))</f>
        <v>Veschambre,Titouan</v>
      </c>
      <c r="G39" s="14" t="str">
        <f>IF(N15=2,L15,(IF(N16=2,L16,(IF(N14=2,L14,(IF(N17=2,L17,"")))))))</f>
        <v>FRA</v>
      </c>
      <c r="H39" s="14" t="str">
        <f>IF(O15=2,M15,(IF(O16=2,M16,(IF(O14=2,M14,(IF(O17=2,M17,"")))))))</f>
        <v/>
      </c>
      <c r="I39" s="15">
        <v>4</v>
      </c>
      <c r="K39" s="13" t="str">
        <f>IF(I15=2,F15,(IF(I16=2,F16,(IF(I14=2,F14,(IF(I17=2,F17,2.5)))))))</f>
        <v>Fernandez,Enrique</v>
      </c>
      <c r="L39" s="14" t="str">
        <f>IF(I15=2,G15,(IF(I16=2,G16,(IF(I14=2,G14,(IF(I17=2,G17,"")))))))</f>
        <v>ESP</v>
      </c>
      <c r="M39" s="14" t="str">
        <f>IF(J15=2,H15,(IF(J16=2,H16,(IF(J14=2,H14,(IF(J17=2,H17,"")))))))</f>
        <v/>
      </c>
      <c r="N39" s="15">
        <v>3</v>
      </c>
      <c r="P39" s="13" t="str">
        <f>IF(X15=2,U15,(IF(X16=2,U16,(IF(X14=2,U14,(IF(X17=2,U17,2.8)))))))</f>
        <v>Lebre,Rodrigo  </v>
      </c>
      <c r="Q39" s="14" t="str">
        <f>IF(X15=2,V15,(IF(X16=2,V16,(IF(X14=2,V14,(IF(X17=2,V17,"")))))))</f>
        <v>PRT</v>
      </c>
      <c r="R39" s="14" t="str">
        <f>IF(Y15=2,W15,(IF(Y16=2,W16,(IF(Y14=2,W14,(IF(Y17=2,W17,"")))))))</f>
        <v/>
      </c>
      <c r="S39" s="15">
        <v>4</v>
      </c>
      <c r="U39" s="13" t="str">
        <f>IF(S15=2,P15,(IF(S16=2,P16,(IF(S14=2,P14,(IF(S17=2,P17,2.7)))))))</f>
        <v>Gorostidi,Juan  </v>
      </c>
      <c r="V39" s="14" t="str">
        <f>IF(S15=2,Q15,(IF(S16=2,Q16,(IF(S14=2,Q14,(IF(S17=2,Q17,"")))))))</f>
        <v>ESP</v>
      </c>
      <c r="W39" s="14" t="str">
        <f>IF(T15=2,R15,(IF(T16=2,R16,(IF(T14=2,R14,(IF(T17=2,R17,"")))))))</f>
        <v/>
      </c>
      <c r="X39" s="15">
        <v>1</v>
      </c>
    </row>
    <row r="40" spans="1:24" ht="10" customHeight="1" x14ac:dyDescent="0.15">
      <c r="A40" s="1">
        <v>30</v>
      </c>
      <c r="B40" s="28" t="s">
        <v>101</v>
      </c>
      <c r="C40" s="29" t="s">
        <v>67</v>
      </c>
      <c r="D40" s="29">
        <v>9622</v>
      </c>
      <c r="F40" s="2" t="s">
        <v>27</v>
      </c>
      <c r="K40" s="2" t="s">
        <v>28</v>
      </c>
      <c r="P40" s="2" t="s">
        <v>29</v>
      </c>
      <c r="Q40" s="5"/>
      <c r="R40" s="5"/>
      <c r="U40" s="2" t="s">
        <v>30</v>
      </c>
    </row>
    <row r="41" spans="1:24" ht="10" customHeight="1" x14ac:dyDescent="0.15">
      <c r="A41" s="1">
        <v>31</v>
      </c>
      <c r="B41" s="28" t="s">
        <v>102</v>
      </c>
      <c r="C41" s="31" t="s">
        <v>78</v>
      </c>
      <c r="D41" s="29">
        <v>10426</v>
      </c>
      <c r="E41" s="6" t="str">
        <f>C6</f>
        <v>Red</v>
      </c>
      <c r="F41" s="7" t="str">
        <f>$B$54</f>
        <v xml:space="preserve">Couto,Salvador  </v>
      </c>
      <c r="G41" s="8" t="str">
        <f>C54</f>
        <v>PRT</v>
      </c>
      <c r="H41" s="8">
        <f>D54</f>
        <v>9520</v>
      </c>
      <c r="I41" s="9">
        <v>4</v>
      </c>
      <c r="K41" s="7" t="str">
        <f>$B$47</f>
        <v>Vieira,Goncalo</v>
      </c>
      <c r="L41" s="8" t="str">
        <f>C47</f>
        <v>PRT</v>
      </c>
      <c r="M41" s="8">
        <f>D47</f>
        <v>10413</v>
      </c>
      <c r="N41" s="9">
        <v>1</v>
      </c>
      <c r="P41" s="7" t="str">
        <f>$B$46</f>
        <v>Vanderwalle,Dean</v>
      </c>
      <c r="Q41" s="8" t="str">
        <f>C46</f>
        <v>BEL</v>
      </c>
      <c r="R41" s="8">
        <f>D46</f>
        <v>7425</v>
      </c>
      <c r="S41" s="9">
        <v>1</v>
      </c>
      <c r="U41" s="7" t="str">
        <f>$B$55</f>
        <v>Auptel,Issam</v>
      </c>
      <c r="V41" s="8" t="str">
        <f>C55</f>
        <v>FRA</v>
      </c>
      <c r="W41" s="8">
        <f>D55</f>
        <v>10671</v>
      </c>
      <c r="X41" s="9">
        <v>3</v>
      </c>
    </row>
    <row r="42" spans="1:24" ht="10" customHeight="1" x14ac:dyDescent="0.15">
      <c r="A42" s="1">
        <v>32</v>
      </c>
      <c r="B42" s="28" t="s">
        <v>103</v>
      </c>
      <c r="C42" s="32" t="s">
        <v>78</v>
      </c>
      <c r="D42" s="32" t="s">
        <v>104</v>
      </c>
      <c r="E42" s="6" t="str">
        <f>C7</f>
        <v>Blue</v>
      </c>
      <c r="F42" s="10" t="str">
        <f>$B$63</f>
        <v xml:space="preserve">Gomez,Dorian  </v>
      </c>
      <c r="G42" s="11" t="str">
        <f>C63</f>
        <v>FRA</v>
      </c>
      <c r="H42" s="11">
        <f>D63</f>
        <v>9627</v>
      </c>
      <c r="I42" s="12">
        <v>2</v>
      </c>
      <c r="K42" s="10" t="str">
        <f>$B$70</f>
        <v>Cohen,Jonatan</v>
      </c>
      <c r="L42" s="11" t="str">
        <f>C70</f>
        <v>ISR</v>
      </c>
      <c r="M42" s="11">
        <f>D70</f>
        <v>9434</v>
      </c>
      <c r="N42" s="12">
        <v>2</v>
      </c>
      <c r="P42" s="10" t="str">
        <f>$B$71</f>
        <v>Malvar,Borja</v>
      </c>
      <c r="Q42" s="11" t="str">
        <f>C71</f>
        <v>ESP</v>
      </c>
      <c r="R42" s="11">
        <f>D71</f>
        <v>8258</v>
      </c>
      <c r="S42" s="12">
        <v>2</v>
      </c>
      <c r="U42" s="10" t="str">
        <f>$B$62</f>
        <v>Ribeiro,Gabriel</v>
      </c>
      <c r="V42" s="11" t="str">
        <f>C62</f>
        <v>PRT</v>
      </c>
      <c r="W42" s="11">
        <f>D62</f>
        <v>10290</v>
      </c>
      <c r="X42" s="12" t="s">
        <v>215</v>
      </c>
    </row>
    <row r="43" spans="1:24" ht="10" customHeight="1" x14ac:dyDescent="0.15">
      <c r="A43" s="1">
        <v>33</v>
      </c>
      <c r="B43" s="28" t="s">
        <v>105</v>
      </c>
      <c r="C43" s="29" t="s">
        <v>86</v>
      </c>
      <c r="D43" s="29">
        <v>9182</v>
      </c>
      <c r="E43" s="6" t="str">
        <f>C8</f>
        <v>White</v>
      </c>
      <c r="F43" s="10" t="str">
        <f>IF(I19=1,F19,(IF(I20=1,F20,(IF(I22=1,F22,(IF(I21=1,F21,1.9)))))))</f>
        <v>Norman,Stanley</v>
      </c>
      <c r="G43" s="11" t="str">
        <f>IF(I19=1,G19,(IF(I20=1,G20,(IF(I22=1,G22,(IF(I21=1,G21,"")))))))</f>
        <v>GBR</v>
      </c>
      <c r="H43" s="11" t="str">
        <f>IF(J19=1,H19,(IF(J20=1,H20,(IF(J22=1,H22,(IF(J21=1,H21,"")))))))</f>
        <v/>
      </c>
      <c r="I43" s="12">
        <v>1</v>
      </c>
      <c r="K43" s="16" t="str">
        <f>IF(N19=1,K19,(IF(N20=1,K20,(IF(N22=1,K22,(IF(N21=1,K21,1.1)))))))</f>
        <v>Garcia,Diego  </v>
      </c>
      <c r="L43" s="11" t="str">
        <f>IF(N19=1,L19,(IF(N20=1,L20,(IF(N22=1,L22,(IF(N21=1,L21,"")))))))</f>
        <v>ESP</v>
      </c>
      <c r="M43" s="11" t="str">
        <f>IF(O19=1,M19,(IF(O20=1,M20,(IF(O22=1,M22,(IF(O21=1,M21,"")))))))</f>
        <v/>
      </c>
      <c r="N43" s="12">
        <v>3</v>
      </c>
      <c r="P43" s="10" t="str">
        <f>IF(S19=1,P19,(IF(S20=1,P20,(IF(S22=1,P22,(IF(S21=1,P21,1.11)))))))</f>
        <v>Ortiz,Gabriel</v>
      </c>
      <c r="Q43" s="11" t="str">
        <f>IF(S19=1,Q19,(IF(S20=1,Q20,(IF(S22=1,Q22,(IF(S21=1,Q21,"")))))))</f>
        <v>ESP</v>
      </c>
      <c r="R43" s="11" t="str">
        <f>IF(T19=1,R19,(IF(T20=1,R20,(IF(T22=1,R22,(IF(T21=1,R21,"")))))))</f>
        <v/>
      </c>
      <c r="S43" s="12">
        <v>4</v>
      </c>
      <c r="U43" s="10" t="str">
        <f>IF(X19=1,U19,(IF(X20=1,U20,(IF(X22=1,U22,(IF(X21=1,U21,1.12)))))))</f>
        <v>Zarra,Tomas  </v>
      </c>
      <c r="V43" s="11" t="str">
        <f>IF(X19=1,V19,(IF(X20=1,V20,(IF(X22=1,V22,(IF(X21=1,V21,"")))))))</f>
        <v>ESP</v>
      </c>
      <c r="W43" s="11" t="str">
        <f>IF(Y19=1,W19,(IF(Y20=1,W20,(IF(Y22=1,W22,(IF(Y21=1,W21,"")))))))</f>
        <v/>
      </c>
      <c r="X43" s="12">
        <v>2</v>
      </c>
    </row>
    <row r="44" spans="1:24" ht="10" customHeight="1" x14ac:dyDescent="0.15">
      <c r="A44" s="1">
        <v>34</v>
      </c>
      <c r="B44" s="28" t="s">
        <v>106</v>
      </c>
      <c r="C44" s="29" t="s">
        <v>67</v>
      </c>
      <c r="D44" s="29">
        <v>10491</v>
      </c>
      <c r="E44" s="6" t="str">
        <f>C9</f>
        <v>Green</v>
      </c>
      <c r="F44" s="17" t="str">
        <f>IF(N20=2,K20,(IF(N21=2,K21,(IF(N19=2,K19,(IF(N22=2,K22,2.1)))))))</f>
        <v>Paulet,Nicolas  </v>
      </c>
      <c r="G44" s="14" t="str">
        <f>IF(N20=2,L20,(IF(N21=2,L21,(IF(N19=2,L19,(IF(N22=2,L22,"")))))))</f>
        <v>FRA</v>
      </c>
      <c r="H44" s="14" t="str">
        <f>IF(O20=2,M20,(IF(O21=2,M21,(IF(O19=2,M19,(IF(O22=2,M22,"")))))))</f>
        <v/>
      </c>
      <c r="I44" s="15">
        <v>3</v>
      </c>
      <c r="K44" s="13" t="str">
        <f>IF(I20=2,F20,(IF(I21=2,F21,(IF(I19=2,F19,(IF(I22=2,F22,2.9)))))))</f>
        <v>De La Hera Suarez,Ricardo  </v>
      </c>
      <c r="L44" s="14" t="str">
        <f>IF(I20=2,G20,(IF(I21=2,G21,(IF(I19=2,G19,(IF(I22=2,G22,"")))))))</f>
        <v>ESP</v>
      </c>
      <c r="M44" s="14" t="str">
        <f>IF(J20=2,H20,(IF(J21=2,H21,(IF(J19=2,H19,(IF(J22=2,H22,"")))))))</f>
        <v/>
      </c>
      <c r="N44" s="15">
        <v>4</v>
      </c>
      <c r="P44" s="13" t="str">
        <f>IF(X20=2,U20,(IF(X21=2,U21,(IF(X19=2,U19,(IF(X22=2,U22,2.12)))))))</f>
        <v>McCarthy,Taylor</v>
      </c>
      <c r="Q44" s="14" t="str">
        <f>IF(X20=2,V20,(IF(X21=2,V21,(IF(X19=2,V19,(IF(X22=2,V22,"")))))))</f>
        <v>FRA</v>
      </c>
      <c r="R44" s="14" t="str">
        <f>IF(Y20=2,W20,(IF(Y21=2,W21,(IF(Y19=2,W19,(IF(Y22=2,W22,"")))))))</f>
        <v/>
      </c>
      <c r="S44" s="15">
        <v>3</v>
      </c>
      <c r="U44" s="13" t="str">
        <f>IF(S20=2,P20,(IF(S21=2,P21,(IF(S19=2,P19,(IF(S22=2,P22,2.11)))))))</f>
        <v>Champalimaud,Jose </v>
      </c>
      <c r="V44" s="14" t="str">
        <f>IF(S20=2,Q20,(IF(S21=2,Q21,(IF(S19=2,Q19,(IF(S22=2,Q22,"")))))))</f>
        <v>PRT</v>
      </c>
      <c r="W44" s="14" t="str">
        <f>IF(T20=2,R20,(IF(T21=2,R21,(IF(T19=2,R19,(IF(T22=2,R22,"")))))))</f>
        <v/>
      </c>
      <c r="X44" s="15">
        <v>1</v>
      </c>
    </row>
    <row r="45" spans="1:24" ht="10" customHeight="1" x14ac:dyDescent="0.15">
      <c r="A45" s="1">
        <v>35</v>
      </c>
      <c r="B45" s="28" t="s">
        <v>107</v>
      </c>
      <c r="C45" s="31" t="s">
        <v>67</v>
      </c>
      <c r="D45" s="29">
        <v>10645</v>
      </c>
      <c r="F45" s="2" t="s">
        <v>31</v>
      </c>
      <c r="K45" s="2" t="s">
        <v>32</v>
      </c>
      <c r="P45" s="2" t="s">
        <v>33</v>
      </c>
      <c r="Q45" s="5"/>
      <c r="R45" s="5"/>
      <c r="U45" s="2" t="s">
        <v>34</v>
      </c>
    </row>
    <row r="46" spans="1:24" ht="10" customHeight="1" x14ac:dyDescent="0.15">
      <c r="A46" s="1">
        <v>36</v>
      </c>
      <c r="B46" s="28" t="s">
        <v>112</v>
      </c>
      <c r="C46" s="29" t="s">
        <v>113</v>
      </c>
      <c r="D46" s="29">
        <v>7425</v>
      </c>
      <c r="E46" s="6" t="str">
        <f>C6</f>
        <v>Red</v>
      </c>
      <c r="F46" s="7" t="str">
        <f>$B$58</f>
        <v xml:space="preserve">Ramirez,Sebastiao  </v>
      </c>
      <c r="G46" s="8" t="str">
        <f>C58</f>
        <v>PRT</v>
      </c>
      <c r="H46" s="8">
        <f>D58</f>
        <v>10488</v>
      </c>
      <c r="I46" s="9">
        <v>4</v>
      </c>
      <c r="K46" s="7" t="str">
        <f>$B$43</f>
        <v xml:space="preserve">Amatriain,Iker  </v>
      </c>
      <c r="L46" s="8" t="str">
        <f>C43</f>
        <v>ESP</v>
      </c>
      <c r="M46" s="8">
        <f>D43</f>
        <v>9182</v>
      </c>
      <c r="N46" s="9">
        <v>1</v>
      </c>
      <c r="P46" s="7" t="str">
        <f>$B$50</f>
        <v>Picon,Bryan</v>
      </c>
      <c r="Q46" s="8" t="str">
        <f>C50</f>
        <v>FRA</v>
      </c>
      <c r="R46" s="8">
        <f>D50</f>
        <v>9601</v>
      </c>
      <c r="S46" s="9">
        <v>2</v>
      </c>
      <c r="U46" s="7" t="str">
        <f>$B$51</f>
        <v>Ribeiro,Tomas</v>
      </c>
      <c r="V46" s="8" t="str">
        <f>C51</f>
        <v>PRT</v>
      </c>
      <c r="W46" s="8">
        <f>D51</f>
        <v>9194</v>
      </c>
      <c r="X46" s="9">
        <v>4</v>
      </c>
    </row>
    <row r="47" spans="1:24" ht="10" customHeight="1" x14ac:dyDescent="0.15">
      <c r="A47" s="1">
        <v>37</v>
      </c>
      <c r="B47" s="28" t="s">
        <v>114</v>
      </c>
      <c r="C47" s="29" t="s">
        <v>78</v>
      </c>
      <c r="D47" s="29">
        <v>10413</v>
      </c>
      <c r="E47" s="6" t="str">
        <f>C7</f>
        <v>Blue</v>
      </c>
      <c r="F47" s="10" t="str">
        <f>$B$59</f>
        <v xml:space="preserve">Martinez,Arnau  </v>
      </c>
      <c r="G47" s="11" t="str">
        <f>C59</f>
        <v>ESP</v>
      </c>
      <c r="H47" s="11">
        <f>D59</f>
        <v>9577</v>
      </c>
      <c r="I47" s="12">
        <v>3</v>
      </c>
      <c r="K47" s="10" t="str">
        <f>$B$74</f>
        <v>Teichner,Marco</v>
      </c>
      <c r="L47" s="11" t="str">
        <f>C74</f>
        <v>DEU</v>
      </c>
      <c r="M47" s="11">
        <f>D74</f>
        <v>10665</v>
      </c>
      <c r="N47" s="12">
        <v>4</v>
      </c>
      <c r="P47" s="10" t="str">
        <f>$B$67</f>
        <v>Volkov,Egor</v>
      </c>
      <c r="Q47" s="11" t="str">
        <f>C67</f>
        <v>RUS</v>
      </c>
      <c r="R47" s="11">
        <f>D67</f>
        <v>9172</v>
      </c>
      <c r="S47" s="12">
        <v>4</v>
      </c>
      <c r="U47" s="10" t="str">
        <f>$B$66</f>
        <v xml:space="preserve">Amatriain,Adur  </v>
      </c>
      <c r="V47" s="11" t="str">
        <f>C66</f>
        <v>ESP</v>
      </c>
      <c r="W47" s="11">
        <f>D66</f>
        <v>10482</v>
      </c>
      <c r="X47" s="12">
        <v>2</v>
      </c>
    </row>
    <row r="48" spans="1:24" ht="10" customHeight="1" x14ac:dyDescent="0.15">
      <c r="A48" s="1">
        <v>38</v>
      </c>
      <c r="B48" s="28" t="s">
        <v>110</v>
      </c>
      <c r="C48" s="29" t="s">
        <v>67</v>
      </c>
      <c r="D48" s="29">
        <v>10587</v>
      </c>
      <c r="E48" s="6" t="str">
        <f>C8</f>
        <v>White</v>
      </c>
      <c r="F48" s="10" t="str">
        <f>IF(I24=1,F24,(IF(I25=1,F25,(IF(I27=1,F27,(IF(I26=1,F26,1.13)))))))</f>
        <v xml:space="preserve">Paulino,Martim  </v>
      </c>
      <c r="G48" s="11" t="str">
        <f>IF(I24=1,G24,(IF(I25=1,G25,(IF(I27=1,G27,(IF(I26=1,G26,"")))))))</f>
        <v>PRT</v>
      </c>
      <c r="H48" s="11" t="str">
        <f>IF(J24=1,H24,(IF(J25=1,H25,(IF(J27=1,H27,(IF(J26=1,H26,"")))))))</f>
        <v/>
      </c>
      <c r="I48" s="12">
        <v>1</v>
      </c>
      <c r="K48" s="10" t="str">
        <f>IF(N24=1,K24,(IF(N25=1,K25,(IF(N27=1,K27,(IF(N26=1,K26,1.14)))))))</f>
        <v>Masterman,Willoughby</v>
      </c>
      <c r="L48" s="11" t="str">
        <f>IF(N24=1,L24,(IF(N25=1,L25,(IF(N27=1,L27,(IF(N26=1,L26,"")))))))</f>
        <v>GBR</v>
      </c>
      <c r="M48" s="11" t="str">
        <f>IF(O24=1,M24,(IF(O25=1,M25,(IF(O27=1,M27,(IF(O26=1,M26,"")))))))</f>
        <v/>
      </c>
      <c r="N48" s="12">
        <v>2</v>
      </c>
      <c r="P48" s="10" t="str">
        <f>IF(S24=1,P24,(IF(S25=1,P25,(IF(S27=1,P27,(IF(S26=1,P26,1.15)))))))</f>
        <v>Bruschy,Jose Maria  </v>
      </c>
      <c r="Q48" s="11" t="str">
        <f>IF(S24=1,Q24,(IF(S25=1,Q25,(IF(S27=1,Q27,(IF(S26=1,Q26,"")))))))</f>
        <v>PRT</v>
      </c>
      <c r="R48" s="11" t="str">
        <f>IF(T24=1,R24,(IF(T25=1,R25,(IF(T27=1,R27,(IF(T26=1,R26,"")))))))</f>
        <v/>
      </c>
      <c r="S48" s="12">
        <v>3</v>
      </c>
      <c r="U48" s="10" t="str">
        <f>IF(X24=1,U24,(IF(X25=1,U25,(IF(X27=1,U27,(IF(X26=1,U26,1.16)))))))</f>
        <v>Aboufiras,Neil</v>
      </c>
      <c r="V48" s="11" t="str">
        <f>IF(X24=1,V24,(IF(X25=1,V25,(IF(X27=1,V27,(IF(X26=1,V26,"")))))))</f>
        <v>MAR</v>
      </c>
      <c r="W48" s="11" t="str">
        <f>IF(Y24=1,W24,(IF(Y25=1,W25,(IF(Y27=1,W27,(IF(Y26=1,W26,"")))))))</f>
        <v/>
      </c>
      <c r="X48" s="12">
        <v>3</v>
      </c>
    </row>
    <row r="49" spans="1:24" ht="10" customHeight="1" x14ac:dyDescent="0.15">
      <c r="A49" s="1">
        <v>39</v>
      </c>
      <c r="B49" s="28" t="s">
        <v>111</v>
      </c>
      <c r="C49" s="29" t="s">
        <v>67</v>
      </c>
      <c r="D49" s="29">
        <v>10309</v>
      </c>
      <c r="E49" s="6" t="str">
        <f>C9</f>
        <v>Green</v>
      </c>
      <c r="F49" s="13" t="str">
        <f>IF(N25=2,K25,(IF(N26=2,K26,(IF(N24=2,K24,(IF(N27=2,K27,2.14)))))))</f>
        <v>Hudson,Maximilian</v>
      </c>
      <c r="G49" s="14" t="str">
        <f>IF(N25=2,L25,(IF(N26=2,L26,(IF(N24=2,L24,(IF(N27=2,L27,"")))))))</f>
        <v>GBR</v>
      </c>
      <c r="H49" s="14" t="str">
        <f>IF(O25=2,M25,(IF(O26=2,M26,(IF(O24=2,M24,(IF(O27=2,M27,"")))))))</f>
        <v/>
      </c>
      <c r="I49" s="15">
        <v>2</v>
      </c>
      <c r="K49" s="13" t="str">
        <f>IF(I25=2,F25,(IF(I26=2,F26,(IF(I24=2,F24,(IF(I27=2,F27,2.13)))))))</f>
        <v>Louis,Tabere Allamelou</v>
      </c>
      <c r="L49" s="14" t="str">
        <f>IF(I25=2,G25,(IF(I26=2,G26,(IF(I24=2,G24,(IF(I27=2,G27,"")))))))</f>
        <v>FRA</v>
      </c>
      <c r="M49" s="14" t="str">
        <f>IF(J25=2,H25,(IF(J26=2,H26,(IF(J24=2,H24,(IF(J27=2,H27,"")))))))</f>
        <v/>
      </c>
      <c r="N49" s="15">
        <v>3</v>
      </c>
      <c r="P49" s="13" t="str">
        <f>IF(X25=2,U25,(IF(X26=2,U26,(IF(X24=2,U24,(IF(X27=2,U27,2.16)))))))</f>
        <v>Selyann,Zouhir  </v>
      </c>
      <c r="Q49" s="14" t="str">
        <f>IF(X25=2,V25,(IF(X26=2,V26,(IF(X24=2,V24,(IF(X27=2,V27,"")))))))</f>
        <v>MAR</v>
      </c>
      <c r="R49" s="14" t="str">
        <f>IF(Y25=2,W25,(IF(Y26=2,W26,(IF(Y24=2,W24,(IF(Y27=2,W27,"")))))))</f>
        <v/>
      </c>
      <c r="S49" s="15">
        <v>1</v>
      </c>
      <c r="U49" s="13" t="str">
        <f>IF(S25=2,P25,(IF(S26=2,P26,(IF(S24=2,P24,(IF(S27=2,P27,2.15)))))))</f>
        <v>Desmoucelle,Lucas  </v>
      </c>
      <c r="V49" s="14" t="str">
        <f>IF(S25=2,Q25,(IF(S26=2,Q26,(IF(S24=2,Q24,(IF(S27=2,Q27,"")))))))</f>
        <v>FRA</v>
      </c>
      <c r="W49" s="14" t="str">
        <f>IF(T25=2,R25,(IF(T26=2,R26,(IF(T24=2,R24,(IF(T27=2,R27,"")))))))</f>
        <v/>
      </c>
      <c r="X49" s="15">
        <v>1</v>
      </c>
    </row>
    <row r="50" spans="1:24" ht="10" customHeight="1" x14ac:dyDescent="0.15">
      <c r="A50" s="1">
        <v>40</v>
      </c>
      <c r="B50" s="30" t="s">
        <v>108</v>
      </c>
      <c r="C50" s="29" t="s">
        <v>67</v>
      </c>
      <c r="D50" s="29">
        <v>9601</v>
      </c>
      <c r="E50" s="1" t="s">
        <v>38</v>
      </c>
      <c r="F50" s="1"/>
      <c r="G50" s="1"/>
      <c r="H50" s="1"/>
      <c r="I50" s="1"/>
      <c r="J50" s="1"/>
      <c r="T50" s="1"/>
    </row>
    <row r="51" spans="1:24" ht="10" customHeight="1" x14ac:dyDescent="0.15">
      <c r="A51" s="1">
        <v>41</v>
      </c>
      <c r="B51" s="30" t="s">
        <v>109</v>
      </c>
      <c r="C51" s="29" t="s">
        <v>78</v>
      </c>
      <c r="D51" s="29">
        <v>9194</v>
      </c>
      <c r="E51" s="1"/>
      <c r="F51" s="4" t="s">
        <v>39</v>
      </c>
      <c r="G51" s="1">
        <f>IF($E$2=1000,120,IF($E$2=1500,180,IF($E$2=3000,360,"")))</f>
        <v>120</v>
      </c>
      <c r="H51" s="1"/>
      <c r="I51" s="1" t="s">
        <v>9</v>
      </c>
      <c r="J51" s="1"/>
      <c r="K51" s="27" t="str">
        <f>IF($E$2=1000,"$",IF($E$2=1500,400,IF($E$2=3000,800,"")))</f>
        <v>$</v>
      </c>
      <c r="L51" s="1"/>
      <c r="M51" s="1"/>
      <c r="N51" s="1"/>
      <c r="O51" s="1"/>
      <c r="P51" s="4" t="s">
        <v>40</v>
      </c>
      <c r="Q51" s="1">
        <f>IF($E$2=1000,110,IF($E$2=1500,165,IF($E$2=3000,330,"")))</f>
        <v>110</v>
      </c>
      <c r="R51" s="1"/>
      <c r="S51" s="1" t="s">
        <v>9</v>
      </c>
      <c r="T51" s="1"/>
      <c r="U51" s="27" t="str">
        <f>IF($E$2=1000,"$",IF($E$2=1500,300,IF($E$2=3000,700,"")))</f>
        <v>$</v>
      </c>
      <c r="V51" s="5"/>
      <c r="W51" s="5"/>
      <c r="X51" s="1"/>
    </row>
    <row r="52" spans="1:24" ht="10" customHeight="1" x14ac:dyDescent="0.15">
      <c r="A52" s="1">
        <v>42</v>
      </c>
      <c r="B52" s="28" t="s">
        <v>115</v>
      </c>
      <c r="C52" s="29" t="s">
        <v>67</v>
      </c>
      <c r="D52" s="29">
        <v>9554</v>
      </c>
      <c r="F52" s="2" t="s">
        <v>13</v>
      </c>
      <c r="K52" s="2" t="s">
        <v>14</v>
      </c>
      <c r="L52" s="1"/>
      <c r="M52" s="1"/>
      <c r="N52" s="1"/>
      <c r="P52" s="2" t="s">
        <v>15</v>
      </c>
      <c r="U52" s="2" t="s">
        <v>16</v>
      </c>
    </row>
    <row r="53" spans="1:24" ht="10" customHeight="1" x14ac:dyDescent="0.15">
      <c r="A53" s="1">
        <v>43</v>
      </c>
      <c r="B53" s="28" t="s">
        <v>116</v>
      </c>
      <c r="C53" s="31" t="s">
        <v>78</v>
      </c>
      <c r="D53" s="29">
        <v>10466</v>
      </c>
      <c r="E53" s="6" t="str">
        <f>C6</f>
        <v>Red</v>
      </c>
      <c r="F53" s="7" t="str">
        <f>$B$14</f>
        <v>Vitoria,Ruben</v>
      </c>
      <c r="G53" s="8" t="str">
        <f>C14</f>
        <v>EUK</v>
      </c>
      <c r="H53" s="8">
        <f>D14</f>
        <v>7533</v>
      </c>
      <c r="I53" s="9">
        <v>1</v>
      </c>
      <c r="K53" s="7" t="str">
        <f>$B$23</f>
        <v>Groen,Dylan</v>
      </c>
      <c r="L53" s="8" t="str">
        <f>C23</f>
        <v>DEU</v>
      </c>
      <c r="M53" s="8">
        <f>D23</f>
        <v>8347</v>
      </c>
      <c r="N53" s="9">
        <v>1</v>
      </c>
      <c r="P53" s="7" t="str">
        <f>$B$22</f>
        <v xml:space="preserve">Bouchgua,Teva  </v>
      </c>
      <c r="Q53" s="8" t="str">
        <f>C22</f>
        <v>FRA</v>
      </c>
      <c r="R53" s="8">
        <f>D22</f>
        <v>9566</v>
      </c>
      <c r="S53" s="9">
        <v>1</v>
      </c>
      <c r="U53" s="7" t="str">
        <f>$B$15</f>
        <v>Etienne,Leo Paul</v>
      </c>
      <c r="V53" s="8" t="str">
        <f>C15</f>
        <v>FRA</v>
      </c>
      <c r="W53" s="8">
        <f>D15</f>
        <v>7564</v>
      </c>
      <c r="X53" s="9">
        <v>1</v>
      </c>
    </row>
    <row r="54" spans="1:24" ht="10" customHeight="1" x14ac:dyDescent="0.15">
      <c r="A54" s="1">
        <v>44</v>
      </c>
      <c r="B54" s="28" t="s">
        <v>117</v>
      </c>
      <c r="C54" s="29" t="s">
        <v>78</v>
      </c>
      <c r="D54" s="29">
        <v>9520</v>
      </c>
      <c r="E54" s="6" t="str">
        <f>C7</f>
        <v>Blue</v>
      </c>
      <c r="F54" s="10" t="str">
        <f>$B$39</f>
        <v>God,Kilian</v>
      </c>
      <c r="G54" s="11" t="str">
        <f>C39</f>
        <v>FRA</v>
      </c>
      <c r="H54" s="11">
        <f>D39</f>
        <v>10430</v>
      </c>
      <c r="I54" s="12">
        <v>3</v>
      </c>
      <c r="K54" s="10" t="str">
        <f>$B$30</f>
        <v xml:space="preserve">Ballerin,Nanook  </v>
      </c>
      <c r="L54" s="11" t="str">
        <f>C30</f>
        <v>FRA</v>
      </c>
      <c r="M54" s="11">
        <f>D30</f>
        <v>8327</v>
      </c>
      <c r="N54" s="12">
        <v>4</v>
      </c>
      <c r="P54" s="10" t="str">
        <f>$B$31</f>
        <v>Dos Anjos,Maxime</v>
      </c>
      <c r="Q54" s="11" t="str">
        <f>C31</f>
        <v>FRA</v>
      </c>
      <c r="R54" s="11">
        <f>D31</f>
        <v>9514</v>
      </c>
      <c r="S54" s="12">
        <v>3</v>
      </c>
      <c r="U54" s="10" t="str">
        <f>$B$38</f>
        <v>Miller Cooley,Fynnlee</v>
      </c>
      <c r="V54" s="11" t="str">
        <f>C38</f>
        <v>GBR</v>
      </c>
      <c r="W54" s="11">
        <f>D38</f>
        <v>8403</v>
      </c>
      <c r="X54" s="12">
        <v>3</v>
      </c>
    </row>
    <row r="55" spans="1:24" ht="10" customHeight="1" x14ac:dyDescent="0.15">
      <c r="A55" s="1">
        <v>45</v>
      </c>
      <c r="B55" s="28" t="s">
        <v>118</v>
      </c>
      <c r="C55" s="29" t="s">
        <v>67</v>
      </c>
      <c r="D55" s="29">
        <v>10671</v>
      </c>
      <c r="E55" s="6" t="str">
        <f>C8</f>
        <v>White</v>
      </c>
      <c r="F55" s="10" t="str">
        <f>IF(I31=1,F31,(IF(I32=1,F32,(IF(I34=1,F34,(IF(I33=1,F33,1.1)))))))</f>
        <v>Cassaigne,Olivier</v>
      </c>
      <c r="G55" s="11" t="str">
        <f>IF(I31=1,G31,(IF(I32=1,G32,(IF(I34=1,G34,(IF(I33=1,G33,"")))))))</f>
        <v>FRA</v>
      </c>
      <c r="H55" s="11" t="str">
        <f>IF(J31=1,H31,(IF(J32=1,H32,(IF(J34=1,H34,(IF(J33=1,H33,"")))))))</f>
        <v/>
      </c>
      <c r="I55" s="12">
        <v>4</v>
      </c>
      <c r="K55" s="10" t="str">
        <f>IF(N31=1,K31,(IF(N32=1,K32,(IF(N34=1,K34,(IF(N33=1,K33,1.2)))))))</f>
        <v xml:space="preserve">Buffet,Aurelien  </v>
      </c>
      <c r="L55" s="11" t="str">
        <f>IF(N31=1,L31,(IF(N32=1,L32,(IF(N34=1,L34,(IF(N33=1,L33,"")))))))</f>
        <v>FRA</v>
      </c>
      <c r="M55" s="11" t="str">
        <f>IF(O31=1,M31,(IF(O32=1,M32,(IF(O34=1,M34,(IF(O33=1,M33,"")))))))</f>
        <v/>
      </c>
      <c r="N55" s="12">
        <v>2</v>
      </c>
      <c r="P55" s="10" t="str">
        <f>IF(S31=1,P31,(IF(S32=1,P32,(IF(S34=1,P34,(IF(S33=1,P33,1.3)))))))</f>
        <v>Dupouy,Noa</v>
      </c>
      <c r="Q55" s="11" t="str">
        <f>IF(S31=1,Q31,(IF(S32=1,Q32,(IF(S34=1,Q34,(IF(S33=1,Q33,"")))))))</f>
        <v>FRA</v>
      </c>
      <c r="R55" s="11" t="str">
        <f>IF(T31=1,R31,(IF(T32=1,R32,(IF(T34=1,R34,(IF(T33=1,R33,"")))))))</f>
        <v/>
      </c>
      <c r="S55" s="12">
        <v>2</v>
      </c>
      <c r="U55" s="10" t="str">
        <f>IF(X31=1,U31,(IF(X32=1,U32,(IF(X33=1,U33,(IF(X34=1,U34,1.4)))))))</f>
        <v xml:space="preserve">Vidal,Joao   </v>
      </c>
      <c r="V55" s="11" t="str">
        <f>IF(X31=1,V31,(IF(X32=1,V32,(IF(X33=1,V33,(IF(X34=1,V34,"")))))))</f>
        <v>PRT</v>
      </c>
      <c r="W55" s="11" t="str">
        <f>IF(Y31=1,W31,(IF(Y32=1,W32,(IF(Y33=1,W33,(IF(Y34=1,W34,"")))))))</f>
        <v/>
      </c>
      <c r="X55" s="12">
        <v>2</v>
      </c>
    </row>
    <row r="56" spans="1:24" ht="10" customHeight="1" x14ac:dyDescent="0.15">
      <c r="A56" s="1">
        <v>46</v>
      </c>
      <c r="B56" s="28" t="s">
        <v>119</v>
      </c>
      <c r="C56" s="29" t="s">
        <v>86</v>
      </c>
      <c r="D56" s="29">
        <v>10251</v>
      </c>
      <c r="E56" s="6" t="str">
        <f>C9</f>
        <v>Green</v>
      </c>
      <c r="F56" s="13" t="str">
        <f>IF(N32=2,K32,(IF(N33=2,K33,(IF(N31=2,K31,(IF(N34=2,K34,2.2)))))))</f>
        <v>Renan,Grainville</v>
      </c>
      <c r="G56" s="14" t="str">
        <f>IF(N32=2,L32,(IF(N33=2,L33,(IF(N31=2,L31,(IF(N34=2,L34,"")))))))</f>
        <v>FRA</v>
      </c>
      <c r="H56" s="14" t="str">
        <f>IF(O32=2,M32,(IF(O33=2,M33,(IF(O31=2,M31,(IF(O34=2,M34,"")))))))</f>
        <v/>
      </c>
      <c r="I56" s="15">
        <v>2</v>
      </c>
      <c r="K56" s="13" t="str">
        <f>IF(I32=2,F32,(IF(I33=2,F33,(IF(I31=2,F31,(IF(I34=2,F34,2.1)))))))</f>
        <v>Giorgi,Paolo  </v>
      </c>
      <c r="L56" s="14" t="str">
        <f>IF(I32=2,G32,(IF(I33=2,G33,(IF(I31=2,G31,(IF(I34=2,G34,"")))))))</f>
        <v>CNY</v>
      </c>
      <c r="M56" s="14" t="str">
        <f>IF(J32=2,H32,(IF(J33=2,H33,(IF(J31=2,H31,(IF(J34=2,H34,"")))))))</f>
        <v/>
      </c>
      <c r="N56" s="15">
        <v>3</v>
      </c>
      <c r="P56" s="13" t="str">
        <f>IF(X32=2,U32,(IF(X33=2,U33,(IF(X34=2,U34,(IF(X31=2,U31,2.4)))))))</f>
        <v>Papa,Edoardo</v>
      </c>
      <c r="Q56" s="14" t="str">
        <f>IF(X32=2,V32,(IF(X33=2,V33,(IF(X34=2,V34,(IF(X31=2,V31,"")))))))</f>
        <v>ITA</v>
      </c>
      <c r="R56" s="14" t="str">
        <f>IF(Y32=2,W32,(IF(Y33=2,W33,(IF(Y34=2,W34,(IF(Y31=2,W31,"")))))))</f>
        <v/>
      </c>
      <c r="S56" s="15">
        <v>4</v>
      </c>
      <c r="U56" s="13" t="str">
        <f>IF(S32=2,P32,(IF(S33=2,P33,(IF(S31=2,P31,(IF(S34=2,P34,2.3)))))))</f>
        <v>Langdon Dark,Patrick</v>
      </c>
      <c r="V56" s="14" t="str">
        <f>IF(S32=2,Q32,(IF(S33=2,Q33,(IF(S31=2,Q31,(IF(S34=2,Q34,"")))))))</f>
        <v>GBR</v>
      </c>
      <c r="W56" s="14" t="str">
        <f>IF(T32=2,R32,(IF(T33=2,R33,(IF(T31=2,R31,(IF(T34=2,R34,"")))))))</f>
        <v/>
      </c>
      <c r="X56" s="15">
        <v>4</v>
      </c>
    </row>
    <row r="57" spans="1:24" ht="10" customHeight="1" x14ac:dyDescent="0.15">
      <c r="A57" s="1">
        <v>47</v>
      </c>
      <c r="B57" s="28" t="s">
        <v>120</v>
      </c>
      <c r="C57" s="29" t="s">
        <v>78</v>
      </c>
      <c r="D57" s="29">
        <v>8721</v>
      </c>
      <c r="F57" s="2" t="s">
        <v>23</v>
      </c>
      <c r="K57" s="2" t="s">
        <v>24</v>
      </c>
      <c r="P57" s="2" t="s">
        <v>25</v>
      </c>
      <c r="U57" s="2" t="s">
        <v>26</v>
      </c>
    </row>
    <row r="58" spans="1:24" ht="10" customHeight="1" x14ac:dyDescent="0.15">
      <c r="A58" s="1">
        <v>48</v>
      </c>
      <c r="B58" s="28" t="s">
        <v>121</v>
      </c>
      <c r="C58" s="29" t="s">
        <v>78</v>
      </c>
      <c r="D58" s="29">
        <v>10488</v>
      </c>
      <c r="E58" s="6" t="str">
        <f>C6</f>
        <v>Red</v>
      </c>
      <c r="F58" s="7" t="str">
        <f>$B$18</f>
        <v xml:space="preserve">Carrique,Tiago  </v>
      </c>
      <c r="G58" s="8" t="str">
        <f>C18</f>
        <v>FRA</v>
      </c>
      <c r="H58" s="8">
        <f>D18</f>
        <v>9587</v>
      </c>
      <c r="I58" s="9">
        <v>1</v>
      </c>
      <c r="K58" s="7" t="str">
        <f>$B$19</f>
        <v>Suarez Diaz,Diego  </v>
      </c>
      <c r="L58" s="8" t="str">
        <f>C19</f>
        <v>CNY</v>
      </c>
      <c r="M58" s="8">
        <f>D19</f>
        <v>7732</v>
      </c>
      <c r="N58" s="9">
        <v>3</v>
      </c>
      <c r="P58" s="7" t="str">
        <f>$B$26</f>
        <v xml:space="preserve">Castrillon,Miguel  </v>
      </c>
      <c r="Q58" s="8" t="str">
        <f>C26</f>
        <v>ESP</v>
      </c>
      <c r="R58" s="8">
        <f>D26</f>
        <v>8454</v>
      </c>
      <c r="S58" s="9">
        <v>4</v>
      </c>
      <c r="U58" s="7" t="str">
        <f>$B$11</f>
        <v>Vaast,Kauli</v>
      </c>
      <c r="V58" s="8" t="str">
        <f>C11</f>
        <v>PYF</v>
      </c>
      <c r="W58" s="8">
        <f>D11</f>
        <v>9286</v>
      </c>
      <c r="X58" s="9">
        <v>1</v>
      </c>
    </row>
    <row r="59" spans="1:24" ht="10" customHeight="1" x14ac:dyDescent="0.15">
      <c r="A59" s="1">
        <v>49</v>
      </c>
      <c r="B59" s="28" t="s">
        <v>122</v>
      </c>
      <c r="C59" s="29" t="s">
        <v>86</v>
      </c>
      <c r="D59" s="29">
        <v>9577</v>
      </c>
      <c r="E59" s="6" t="str">
        <f>C7</f>
        <v>Blue</v>
      </c>
      <c r="F59" s="10" t="str">
        <f>$B$35</f>
        <v>Jensen,Lenni</v>
      </c>
      <c r="G59" s="11" t="str">
        <f>C35</f>
        <v>DEU</v>
      </c>
      <c r="H59" s="11">
        <f>D35</f>
        <v>9506</v>
      </c>
      <c r="I59" s="12">
        <v>2</v>
      </c>
      <c r="K59" s="10" t="str">
        <f>$B$34</f>
        <v>Guisasola,Ignacio</v>
      </c>
      <c r="L59" s="11" t="str">
        <f>C34</f>
        <v>ESP</v>
      </c>
      <c r="M59" s="11">
        <f>D34</f>
        <v>6769</v>
      </c>
      <c r="N59" s="12">
        <v>1</v>
      </c>
      <c r="P59" s="10" t="str">
        <f>$B$27</f>
        <v>Cavallini,Enzo</v>
      </c>
      <c r="Q59" s="11" t="str">
        <f>C27</f>
        <v>FRA</v>
      </c>
      <c r="R59" s="11">
        <f>D27</f>
        <v>5665</v>
      </c>
      <c r="S59" s="12">
        <v>3</v>
      </c>
      <c r="U59" s="10" t="str">
        <f>$B$42</f>
        <v>Cruz,Filipe  </v>
      </c>
      <c r="V59" s="11" t="str">
        <f>C42</f>
        <v>PRT</v>
      </c>
      <c r="W59" s="11" t="str">
        <f>D42</f>
        <v>11715  </v>
      </c>
      <c r="X59" s="12" t="s">
        <v>215</v>
      </c>
    </row>
    <row r="60" spans="1:24" ht="10" customHeight="1" x14ac:dyDescent="0.15">
      <c r="A60" s="1">
        <v>50</v>
      </c>
      <c r="B60" s="28" t="s">
        <v>123</v>
      </c>
      <c r="C60" s="29" t="s">
        <v>67</v>
      </c>
      <c r="D60" s="29">
        <v>10585</v>
      </c>
      <c r="E60" s="6" t="str">
        <f>C8</f>
        <v>White</v>
      </c>
      <c r="F60" s="10" t="str">
        <f>IF(I36=1,F36,(IF(I37=1,F37,(IF(I39=1,F39,(IF(I38=1,F38,1.5)))))))</f>
        <v>Conradi,Youri  </v>
      </c>
      <c r="G60" s="11" t="str">
        <f>IF(I36=1,G36,(IF(I37=1,G37,(IF(I39=1,G39,(IF(I38=1,G38,"")))))))</f>
        <v>FRA</v>
      </c>
      <c r="H60" s="11" t="str">
        <f>IF(J36=1,H36,(IF(J37=1,H37,(IF(J39=1,H39,(IF(J38=1,H38,"")))))))</f>
        <v/>
      </c>
      <c r="I60" s="12">
        <v>4</v>
      </c>
      <c r="K60" s="10" t="str">
        <f>IF(N36=1,K36,(IF(N37=1,K37,(IF(N39=1,K39,(IF(N38=1,K38,1.6)))))))</f>
        <v xml:space="preserve">Piter,Sam  </v>
      </c>
      <c r="L60" s="11" t="str">
        <f>IF(N36=1,L36,(IF(N37=1,L37,(IF(N39=1,L39,(IF(N38=1,L38,"")))))))</f>
        <v>FRA</v>
      </c>
      <c r="M60" s="11" t="str">
        <f>IF(O36=1,M36,(IF(O37=1,M37,(IF(O39=1,M39,(IF(O38=1,M38,"")))))))</f>
        <v/>
      </c>
      <c r="N60" s="12">
        <v>2</v>
      </c>
      <c r="P60" s="10" t="str">
        <f>IF(S36=1,P36,(IF(S37=1,P37,(IF(S39=1,P39,(IF(S38=1,P38,1.7)))))))</f>
        <v>Ledee,Thomas</v>
      </c>
      <c r="Q60" s="11" t="str">
        <f>IF(S36=1,Q36,(IF(S37=1,Q37,(IF(S39=1,Q39,(IF(S38=1,Q38,"")))))))</f>
        <v>FRA</v>
      </c>
      <c r="R60" s="11" t="str">
        <f>IF(T36=1,R36,(IF(T37=1,R37,(IF(T39=1,R39,(IF(T38=1,R38,"")))))))</f>
        <v/>
      </c>
      <c r="S60" s="12">
        <v>2</v>
      </c>
      <c r="U60" s="10" t="str">
        <f>IF(X36=1,U36,(IF(X37=1,U37,(IF(X39=1,U39,(IF(X38=1,U38,1.8)))))))</f>
        <v>Gorostidi,Juan  </v>
      </c>
      <c r="V60" s="11" t="str">
        <f>IF(X36=1,V36,(IF(X37=1,V37,(IF(X39=1,V39,(IF(X38=1,V38,"")))))))</f>
        <v>ESP</v>
      </c>
      <c r="W60" s="11" t="str">
        <f>IF(Y36=1,W36,(IF(Y37=1,W37,(IF(Y39=1,W39,(IF(Y38=1,W38,"")))))))</f>
        <v/>
      </c>
      <c r="X60" s="12">
        <v>2</v>
      </c>
    </row>
    <row r="61" spans="1:24" ht="10" customHeight="1" x14ac:dyDescent="0.15">
      <c r="A61" s="1">
        <v>51</v>
      </c>
      <c r="B61" s="28" t="s">
        <v>124</v>
      </c>
      <c r="C61" s="29" t="s">
        <v>86</v>
      </c>
      <c r="D61" s="29">
        <v>9537</v>
      </c>
      <c r="E61" s="6" t="str">
        <f>C9</f>
        <v>Green</v>
      </c>
      <c r="F61" s="13" t="str">
        <f>IF(N37=2,K37,(IF(N38=2,K38,(IF(N36=2,K36,(IF(N39=2,K39,2.6)))))))</f>
        <v>Migliorini,Mattia  </v>
      </c>
      <c r="G61" s="14" t="str">
        <f>IF(N37=2,L37,(IF(N38=2,L38,(IF(N36=2,L36,(IF(N39=2,L39,"")))))))</f>
        <v>ITA</v>
      </c>
      <c r="H61" s="14" t="str">
        <f>IF(O37=2,M37,(IF(O38=2,M38,(IF(O36=2,M36,(IF(O39=2,M39,"")))))))</f>
        <v/>
      </c>
      <c r="I61" s="15">
        <v>3</v>
      </c>
      <c r="K61" s="13" t="str">
        <f>IF(I37=2,F37,(IF(I38=2,F38,(IF(I36=2,F36,(IF(I39=2,F39,2.5)))))))</f>
        <v>Suarez,Kike</v>
      </c>
      <c r="L61" s="14" t="str">
        <f>IF(I37=2,G37,(IF(I38=2,G38,(IF(I36=2,G36,(IF(I39=2,G39,"")))))))</f>
        <v>ESP</v>
      </c>
      <c r="M61" s="14" t="str">
        <f>IF(J37=2,H37,(IF(J38=2,H38,(IF(J36=2,H36,(IF(J39=2,H39,"")))))))</f>
        <v/>
      </c>
      <c r="N61" s="15">
        <v>4</v>
      </c>
      <c r="P61" s="13" t="str">
        <f>IF(X37=2,U37,(IF(X38=2,U38,(IF(X36=2,U36,(IF(X39=2,U39,2.8)))))))</f>
        <v xml:space="preserve">Chaves,Joaquim  </v>
      </c>
      <c r="Q61" s="14" t="str">
        <f>IF(X37=2,V37,(IF(X38=2,V38,(IF(X36=2,V36,(IF(X39=2,V39,"")))))))</f>
        <v>PRT</v>
      </c>
      <c r="R61" s="14" t="str">
        <f>IF(Y37=2,W37,(IF(Y38=2,W38,(IF(Y36=2,W36,(IF(Y39=2,W39,"")))))))</f>
        <v/>
      </c>
      <c r="S61" s="15">
        <v>1</v>
      </c>
      <c r="U61" s="13" t="str">
        <f>IF(S37=2,P37,(IF(S38=2,P38,(IF(S36=2,P36,(IF(S39=2,P39,2.7)))))))</f>
        <v xml:space="preserve">Canevet,Titouan  </v>
      </c>
      <c r="V61" s="14" t="str">
        <f>IF(S37=2,Q37,(IF(S38=2,Q38,(IF(S36=2,Q36,(IF(S39=2,Q39,"")))))))</f>
        <v>FRA</v>
      </c>
      <c r="W61" s="14" t="str">
        <f>IF(T37=2,R37,(IF(T38=2,R38,(IF(T36=2,R36,(IF(T39=2,R39,"")))))))</f>
        <v/>
      </c>
      <c r="X61" s="15">
        <v>3</v>
      </c>
    </row>
    <row r="62" spans="1:24" ht="10" customHeight="1" x14ac:dyDescent="0.15">
      <c r="A62" s="1">
        <v>52</v>
      </c>
      <c r="B62" s="28" t="s">
        <v>125</v>
      </c>
      <c r="C62" s="29" t="s">
        <v>78</v>
      </c>
      <c r="D62" s="29">
        <v>10290</v>
      </c>
      <c r="F62" s="2" t="s">
        <v>27</v>
      </c>
      <c r="K62" s="2" t="s">
        <v>28</v>
      </c>
      <c r="P62" s="2" t="s">
        <v>29</v>
      </c>
      <c r="U62" s="2" t="s">
        <v>30</v>
      </c>
    </row>
    <row r="63" spans="1:24" ht="10" customHeight="1" x14ac:dyDescent="0.15">
      <c r="A63" s="1">
        <v>53</v>
      </c>
      <c r="B63" s="28" t="s">
        <v>126</v>
      </c>
      <c r="C63" s="29" t="s">
        <v>67</v>
      </c>
      <c r="D63" s="29">
        <v>9627</v>
      </c>
      <c r="E63" s="6" t="str">
        <f>C6</f>
        <v>Red</v>
      </c>
      <c r="F63" s="7" t="str">
        <f>$B$12</f>
        <v>Mignot,Marco</v>
      </c>
      <c r="G63" s="8" t="str">
        <f>C12</f>
        <v>FRA</v>
      </c>
      <c r="H63" s="8">
        <f>D12</f>
        <v>6791</v>
      </c>
      <c r="I63" s="9">
        <v>1</v>
      </c>
      <c r="K63" s="7" t="str">
        <f>$B$25</f>
        <v>Antunes,Afonso</v>
      </c>
      <c r="L63" s="8" t="str">
        <f>C25</f>
        <v>PRT</v>
      </c>
      <c r="M63" s="8">
        <f>D25</f>
        <v>9269</v>
      </c>
      <c r="N63" s="9">
        <v>1</v>
      </c>
      <c r="P63" s="7" t="str">
        <f>$B$17</f>
        <v>Doutres,Nalu</v>
      </c>
      <c r="Q63" s="8" t="str">
        <f>C17</f>
        <v>FRA</v>
      </c>
      <c r="R63" s="8">
        <f>D17</f>
        <v>9509</v>
      </c>
      <c r="S63" s="9">
        <v>1</v>
      </c>
      <c r="U63" s="7" t="str">
        <f>$B$20</f>
        <v>Moreira,Joao</v>
      </c>
      <c r="V63" s="8" t="str">
        <f>C20</f>
        <v>PRT</v>
      </c>
      <c r="W63" s="8">
        <f>D20</f>
        <v>6637</v>
      </c>
      <c r="X63" s="9">
        <v>2</v>
      </c>
    </row>
    <row r="64" spans="1:24" ht="10" customHeight="1" x14ac:dyDescent="0.15">
      <c r="A64" s="1">
        <v>54</v>
      </c>
      <c r="B64" s="28" t="s">
        <v>127</v>
      </c>
      <c r="C64" s="29" t="s">
        <v>98</v>
      </c>
      <c r="D64" s="29">
        <v>10404</v>
      </c>
      <c r="E64" s="6" t="str">
        <f>C7</f>
        <v>Blue</v>
      </c>
      <c r="F64" s="10" t="str">
        <f>$B$41</f>
        <v xml:space="preserve">Marques Correia,Jose  </v>
      </c>
      <c r="G64" s="11" t="str">
        <f>C41</f>
        <v>PRT</v>
      </c>
      <c r="H64" s="11">
        <f>D41</f>
        <v>10426</v>
      </c>
      <c r="I64" s="12">
        <v>4</v>
      </c>
      <c r="K64" s="10" t="str">
        <f>$B$28</f>
        <v xml:space="preserve">Morau,Felix  </v>
      </c>
      <c r="L64" s="11" t="str">
        <f>C28</f>
        <v>FRA</v>
      </c>
      <c r="M64" s="11">
        <f>D28</f>
        <v>8434</v>
      </c>
      <c r="N64" s="12">
        <v>4</v>
      </c>
      <c r="P64" s="10" t="str">
        <f>$B$36</f>
        <v>Garai,Endika</v>
      </c>
      <c r="Q64" s="11" t="str">
        <f>C36</f>
        <v>ESP</v>
      </c>
      <c r="R64" s="11">
        <f>D36</f>
        <v>9248</v>
      </c>
      <c r="S64" s="12">
        <v>4</v>
      </c>
      <c r="U64" s="10" t="str">
        <f>$B$33</f>
        <v xml:space="preserve">Iriondo,Asier  </v>
      </c>
      <c r="V64" s="11" t="str">
        <f>C33</f>
        <v>EUK</v>
      </c>
      <c r="W64" s="11">
        <f>D33</f>
        <v>8427</v>
      </c>
      <c r="X64" s="12">
        <v>1</v>
      </c>
    </row>
    <row r="65" spans="1:24" ht="10" customHeight="1" x14ac:dyDescent="0.15">
      <c r="A65" s="1">
        <v>55</v>
      </c>
      <c r="B65" s="28" t="s">
        <v>128</v>
      </c>
      <c r="C65" s="29" t="s">
        <v>86</v>
      </c>
      <c r="D65" s="29">
        <v>10421</v>
      </c>
      <c r="E65" s="6" t="str">
        <f>C8</f>
        <v>White</v>
      </c>
      <c r="F65" s="10" t="str">
        <f>IF(I41=1,F41,(IF(I42=1,F42,(IF(I44=1,F44,(IF(I43=1,F43,1.9)))))))</f>
        <v>Norman,Stanley</v>
      </c>
      <c r="G65" s="11" t="str">
        <f>IF(I41=1,G41,(IF(I42=1,G42,(IF(I44=1,G44,(IF(I43=1,G43,"")))))))</f>
        <v>GBR</v>
      </c>
      <c r="H65" s="11" t="str">
        <f>IF(J41=1,H41,(IF(J42=1,H42,(IF(J44=1,H44,(IF(J43=1,H43,"")))))))</f>
        <v/>
      </c>
      <c r="I65" s="12">
        <v>2</v>
      </c>
      <c r="K65" s="16" t="str">
        <f>IF(N41=1,K41,(IF(N42=1,K42,(IF(N44=1,K44,(IF(N43=1,K43,1.1)))))))</f>
        <v>Vieira,Goncalo</v>
      </c>
      <c r="L65" s="11" t="str">
        <f>IF(N41=1,L41,(IF(N42=1,L42,(IF(N44=1,L44,(IF(N43=1,L43,"")))))))</f>
        <v>PRT</v>
      </c>
      <c r="M65" s="11" t="str">
        <f>IF(O41=1,M41,(IF(O42=1,M42,(IF(O44=1,M44,(IF(O43=1,M43,"")))))))</f>
        <v/>
      </c>
      <c r="N65" s="12">
        <v>2</v>
      </c>
      <c r="P65" s="10" t="str">
        <f>IF(S41=1,P41,(IF(S42=1,P42,(IF(S44=1,P44,(IF(S43=1,P43,1.11)))))))</f>
        <v>Vanderwalle,Dean</v>
      </c>
      <c r="Q65" s="11" t="str">
        <f>IF(S41=1,Q41,(IF(S42=1,Q42,(IF(S44=1,Q44,(IF(S43=1,Q43,"")))))))</f>
        <v>BEL</v>
      </c>
      <c r="R65" s="11" t="str">
        <f>IF(T41=1,R41,(IF(T42=1,R42,(IF(T44=1,R44,(IF(T43=1,R43,"")))))))</f>
        <v/>
      </c>
      <c r="S65" s="12">
        <v>2</v>
      </c>
      <c r="U65" s="10" t="str">
        <f>IF(X41=1,U41,(IF(X42=1,U42,(IF(X44=1,U44,(IF(X43=1,U43,1.12)))))))</f>
        <v>Champalimaud,Jose </v>
      </c>
      <c r="V65" s="11" t="str">
        <f>IF(X41=1,V41,(IF(X42=1,V42,(IF(X44=1,V44,(IF(X43=1,V43,"")))))))</f>
        <v>PRT</v>
      </c>
      <c r="W65" s="11" t="str">
        <f>IF(Y41=1,W41,(IF(Y42=1,W42,(IF(Y44=1,W44,(IF(Y43=1,W43,"")))))))</f>
        <v/>
      </c>
      <c r="X65" s="12">
        <v>3</v>
      </c>
    </row>
    <row r="66" spans="1:24" ht="10" customHeight="1" x14ac:dyDescent="0.15">
      <c r="A66" s="1">
        <v>56</v>
      </c>
      <c r="B66" s="28" t="s">
        <v>129</v>
      </c>
      <c r="C66" s="29" t="s">
        <v>86</v>
      </c>
      <c r="D66" s="29">
        <v>10482</v>
      </c>
      <c r="E66" s="6" t="str">
        <f>C9</f>
        <v>Green</v>
      </c>
      <c r="F66" s="17" t="str">
        <f>IF(N42=2,K42,(IF(N43=2,K43,(IF(N41=2,K41,(IF(N44=2,K44,2.1)))))))</f>
        <v>Cohen,Jonatan</v>
      </c>
      <c r="G66" s="14" t="str">
        <f>IF(N42=2,L42,(IF(N43=2,L43,(IF(N41=2,L41,(IF(N44=2,L44,"")))))))</f>
        <v>ISR</v>
      </c>
      <c r="H66" s="14" t="str">
        <f>IF(O42=2,M42,(IF(O43=2,M43,(IF(O41=2,M41,(IF(O44=2,M44,"")))))))</f>
        <v/>
      </c>
      <c r="I66" s="15">
        <v>3</v>
      </c>
      <c r="K66" s="13" t="str">
        <f>IF(I42=2,F42,(IF(I43=2,F43,(IF(I41=2,F41,(IF(I44=2,F44,2.9)))))))</f>
        <v xml:space="preserve">Gomez,Dorian  </v>
      </c>
      <c r="L66" s="14" t="str">
        <f>IF(I42=2,G42,(IF(I43=2,G43,(IF(I41=2,G41,(IF(I44=2,G44,"")))))))</f>
        <v>FRA</v>
      </c>
      <c r="M66" s="14" t="str">
        <f>IF(J42=2,H42,(IF(J43=2,H43,(IF(J41=2,H41,(IF(J44=2,H44,"")))))))</f>
        <v/>
      </c>
      <c r="N66" s="15">
        <v>3</v>
      </c>
      <c r="P66" s="13" t="str">
        <f>IF(X42=2,U42,(IF(X43=2,U43,(IF(X41=2,U41,(IF(X44=2,U44,2.12)))))))</f>
        <v>Zarra,Tomas  </v>
      </c>
      <c r="Q66" s="14" t="str">
        <f>IF(X42=2,V42,(IF(X43=2,V43,(IF(X41=2,V41,(IF(X44=2,V44,"")))))))</f>
        <v>ESP</v>
      </c>
      <c r="R66" s="14" t="str">
        <f>IF(Y42=2,W42,(IF(Y43=2,W43,(IF(Y41=2,W41,(IF(Y44=2,W44,"")))))))</f>
        <v/>
      </c>
      <c r="S66" s="15">
        <v>3</v>
      </c>
      <c r="U66" s="13" t="str">
        <f>IF(S42=2,P42,(IF(S43=2,P43,(IF(S41=2,P41,(IF(S44=2,P44,2.11)))))))</f>
        <v>Malvar,Borja</v>
      </c>
      <c r="V66" s="14" t="str">
        <f>IF(S42=2,Q42,(IF(S43=2,Q43,(IF(S41=2,Q41,(IF(S44=2,Q44,"")))))))</f>
        <v>ESP</v>
      </c>
      <c r="W66" s="14" t="str">
        <f>IF(T42=2,R42,(IF(T43=2,R43,(IF(T41=2,R41,(IF(T44=2,R44,"")))))))</f>
        <v/>
      </c>
      <c r="X66" s="15">
        <v>4</v>
      </c>
    </row>
    <row r="67" spans="1:24" ht="10" customHeight="1" x14ac:dyDescent="0.15">
      <c r="A67" s="1">
        <v>57</v>
      </c>
      <c r="B67" s="28" t="s">
        <v>130</v>
      </c>
      <c r="C67" s="29" t="s">
        <v>131</v>
      </c>
      <c r="D67" s="29">
        <v>9172</v>
      </c>
      <c r="F67" s="2" t="s">
        <v>31</v>
      </c>
      <c r="K67" s="2" t="s">
        <v>32</v>
      </c>
      <c r="P67" s="2" t="s">
        <v>33</v>
      </c>
      <c r="U67" s="2" t="s">
        <v>34</v>
      </c>
    </row>
    <row r="68" spans="1:24" ht="10" customHeight="1" x14ac:dyDescent="0.15">
      <c r="A68" s="1">
        <v>58</v>
      </c>
      <c r="B68" s="28" t="s">
        <v>132</v>
      </c>
      <c r="C68" s="29" t="s">
        <v>133</v>
      </c>
      <c r="D68" s="29">
        <v>7678</v>
      </c>
      <c r="E68" s="6" t="str">
        <f>C6</f>
        <v>Red</v>
      </c>
      <c r="F68" s="7" t="str">
        <f>$B$16</f>
        <v>Becret,Justin</v>
      </c>
      <c r="G68" s="8" t="str">
        <f>C16</f>
        <v>FRA</v>
      </c>
      <c r="H68" s="8">
        <f>D16</f>
        <v>9584</v>
      </c>
      <c r="I68" s="9">
        <v>1</v>
      </c>
      <c r="K68" s="7" t="str">
        <f>$B$21</f>
        <v>Ribeiro,Guilherme</v>
      </c>
      <c r="L68" s="8" t="str">
        <f>C21</f>
        <v>PRT</v>
      </c>
      <c r="M68" s="8">
        <f>D21</f>
        <v>9193</v>
      </c>
      <c r="N68" s="9">
        <v>2</v>
      </c>
      <c r="P68" s="7" t="str">
        <f>$B$24</f>
        <v xml:space="preserve">Blouin,Erwan  </v>
      </c>
      <c r="Q68" s="8" t="str">
        <f>C24</f>
        <v>FRA</v>
      </c>
      <c r="R68" s="8">
        <f>D24</f>
        <v>9595</v>
      </c>
      <c r="S68" s="9">
        <v>1</v>
      </c>
      <c r="U68" s="7" t="str">
        <f>$B$13</f>
        <v>Theo,Julitte</v>
      </c>
      <c r="V68" s="7" t="str">
        <f>C13</f>
        <v>FRA</v>
      </c>
      <c r="W68" s="7">
        <f>D13</f>
        <v>6777</v>
      </c>
      <c r="X68" s="9">
        <v>1</v>
      </c>
    </row>
    <row r="69" spans="1:24" ht="10" customHeight="1" x14ac:dyDescent="0.15">
      <c r="A69" s="1">
        <v>59</v>
      </c>
      <c r="B69" s="33" t="s">
        <v>134</v>
      </c>
      <c r="C69" s="31" t="s">
        <v>135</v>
      </c>
      <c r="D69" s="29">
        <v>10202</v>
      </c>
      <c r="E69" s="6" t="str">
        <f>C7</f>
        <v>Blue</v>
      </c>
      <c r="F69" s="10" t="str">
        <f>$B$37</f>
        <v>Murray Strout,Liam</v>
      </c>
      <c r="G69" s="11" t="str">
        <f>C37</f>
        <v>GBR</v>
      </c>
      <c r="H69" s="11">
        <f>D37</f>
        <v>8409</v>
      </c>
      <c r="I69" s="12">
        <v>2</v>
      </c>
      <c r="K69" s="10" t="str">
        <f>$B$32</f>
        <v xml:space="preserve">Penha,Simao  </v>
      </c>
      <c r="L69" s="11" t="str">
        <f>C32</f>
        <v>PRT</v>
      </c>
      <c r="M69" s="11">
        <f>D32</f>
        <v>8384</v>
      </c>
      <c r="N69" s="12">
        <v>4</v>
      </c>
      <c r="P69" s="10" t="str">
        <f>$B$29</f>
        <v>Almeida,Francisco</v>
      </c>
      <c r="Q69" s="11" t="str">
        <f>C29</f>
        <v>PRT</v>
      </c>
      <c r="R69" s="11">
        <f>D29</f>
        <v>7651</v>
      </c>
      <c r="S69" s="12">
        <v>4</v>
      </c>
      <c r="U69" s="10" t="str">
        <f>$B$40</f>
        <v xml:space="preserve">Housset Ezponda,Gaizka  </v>
      </c>
      <c r="V69" s="10" t="str">
        <f>C40</f>
        <v>FRA</v>
      </c>
      <c r="W69" s="10">
        <f>D40</f>
        <v>9622</v>
      </c>
      <c r="X69" s="12">
        <v>2</v>
      </c>
    </row>
    <row r="70" spans="1:24" ht="10" customHeight="1" x14ac:dyDescent="0.15">
      <c r="A70" s="1">
        <v>60</v>
      </c>
      <c r="B70" s="34" t="s">
        <v>136</v>
      </c>
      <c r="C70" s="29" t="s">
        <v>135</v>
      </c>
      <c r="D70" s="29">
        <v>9434</v>
      </c>
      <c r="E70" s="6" t="str">
        <f>C8</f>
        <v>White</v>
      </c>
      <c r="F70" s="10" t="str">
        <f>IF(I46=1,F46,(IF(I47=1,F47,(IF(I49=1,F49,(IF(I48=1,F48,1.13)))))))</f>
        <v xml:space="preserve">Paulino,Martim  </v>
      </c>
      <c r="G70" s="11" t="str">
        <f>IF(I46=1,G46,(IF(I47=1,G47,(IF(I49=1,G49,(IF(I48=1,G48,"")))))))</f>
        <v>PRT</v>
      </c>
      <c r="H70" s="11"/>
      <c r="I70" s="12">
        <v>3</v>
      </c>
      <c r="K70" s="10" t="str">
        <f>IF(N46=1,K46,(IF(N47=1,K47,(IF(N49=1,K49,(IF(N48=1,K48,1.14)))))))</f>
        <v xml:space="preserve">Amatriain,Iker  </v>
      </c>
      <c r="L70" s="11" t="str">
        <f>IF(N46=1,L46,(IF(N47=1,L47,(IF(N49=1,L49,(IF(N48=1,L48,"")))))))</f>
        <v>ESP</v>
      </c>
      <c r="M70" s="11"/>
      <c r="N70" s="12">
        <v>1</v>
      </c>
      <c r="P70" s="10" t="str">
        <f>IF(S46=1,P46,(IF(S47=1,P47,(IF(S49=1,P49,(IF(S48=1,P48,1.15)))))))</f>
        <v>Selyann,Zouhir  </v>
      </c>
      <c r="Q70" s="11" t="str">
        <f>IF(S46=1,Q46,(IF(S47=1,Q47,(IF(S49=1,Q49,(IF(S48=1,Q48,"")))))))</f>
        <v>MAR</v>
      </c>
      <c r="R70" s="11"/>
      <c r="S70" s="12">
        <v>3</v>
      </c>
      <c r="U70" s="10" t="str">
        <f>IF(X46=1,U46,(IF(X47=1,U47,(IF(X49=1,U49,(IF(X48=1,U48,1.16)))))))</f>
        <v>Desmoucelle,Lucas  </v>
      </c>
      <c r="V70" s="11" t="str">
        <f>IF(X46=1,V46,(IF(X47=1,V47,(IF(X49=1,V49,(IF(X48=1,V48,"")))))))</f>
        <v>FRA</v>
      </c>
      <c r="W70" s="11"/>
      <c r="X70" s="12">
        <v>3</v>
      </c>
    </row>
    <row r="71" spans="1:24" ht="10" customHeight="1" x14ac:dyDescent="0.15">
      <c r="A71" s="1">
        <v>61</v>
      </c>
      <c r="B71" s="28" t="s">
        <v>137</v>
      </c>
      <c r="C71" s="29" t="s">
        <v>86</v>
      </c>
      <c r="D71" s="29">
        <v>8258</v>
      </c>
      <c r="E71" s="6" t="str">
        <f>C9</f>
        <v>Green</v>
      </c>
      <c r="F71" s="13" t="str">
        <f>IF(N47=2,K47,(IF(N48=2,K48,(IF(N46=2,K46,(IF(N49=2,K49,2.14)))))))</f>
        <v>Masterman,Willoughby</v>
      </c>
      <c r="G71" s="14" t="str">
        <f>IF(N47=2,L47,(IF(N48=2,L48,(IF(N46=2,L46,(IF(N49=2,L49,"")))))))</f>
        <v>GBR</v>
      </c>
      <c r="H71" s="14"/>
      <c r="I71" s="15">
        <v>4</v>
      </c>
      <c r="K71" s="13" t="str">
        <f>IF(I47=2,F47,(IF(I48=2,F48,(IF(I46=2,F46,(IF(I49=2,F49,2.13)))))))</f>
        <v>Hudson,Maximilian</v>
      </c>
      <c r="L71" s="14" t="str">
        <f>IF(I47=2,G47,(IF(I48=2,G48,(IF(I46=2,G46,(IF(I49=2,G49,"")))))))</f>
        <v>GBR</v>
      </c>
      <c r="M71" s="14"/>
      <c r="N71" s="15">
        <v>3</v>
      </c>
      <c r="P71" s="13" t="str">
        <f>IF(X47=2,U47,(IF(X48=2,U48,(IF(X46=2,U46,(IF(X49=2,U49,2.16)))))))</f>
        <v xml:space="preserve">Amatriain,Adur  </v>
      </c>
      <c r="Q71" s="14" t="str">
        <f>IF(X47=2,V47,(IF(X48=2,V48,(IF(X46=2,V46,(IF(X49=2,V49,"")))))))</f>
        <v>ESP</v>
      </c>
      <c r="R71" s="14"/>
      <c r="S71" s="15">
        <v>2</v>
      </c>
      <c r="U71" s="13" t="str">
        <f>IF(S47=2,P47,(IF(S48=2,P48,(IF(S46=2,P46,(IF(S49=2,P49,2.15)))))))</f>
        <v>Picon,Bryan</v>
      </c>
      <c r="V71" s="14" t="str">
        <f>IF(S47=2,Q47,(IF(S48=2,Q48,(IF(S46=2,Q46,(IF(S49=2,Q49,"")))))))</f>
        <v>FRA</v>
      </c>
      <c r="W71" s="14"/>
      <c r="X71" s="15">
        <v>4</v>
      </c>
    </row>
    <row r="72" spans="1:24" ht="10" customHeight="1" x14ac:dyDescent="0.15">
      <c r="A72" s="1">
        <v>62</v>
      </c>
      <c r="B72" s="28" t="s">
        <v>138</v>
      </c>
      <c r="C72" s="29" t="s">
        <v>86</v>
      </c>
      <c r="D72" s="29">
        <v>10383</v>
      </c>
      <c r="E72" s="1" t="s">
        <v>41</v>
      </c>
      <c r="F72" s="1"/>
      <c r="G72" s="1"/>
      <c r="H72" s="1"/>
      <c r="I72" s="1"/>
      <c r="J72" s="1"/>
      <c r="O72" s="1"/>
      <c r="T72" s="6"/>
    </row>
    <row r="73" spans="1:24" ht="10" customHeight="1" x14ac:dyDescent="0.15">
      <c r="A73" s="1">
        <v>63</v>
      </c>
      <c r="B73" s="28" t="s">
        <v>139</v>
      </c>
      <c r="C73" s="29" t="s">
        <v>78</v>
      </c>
      <c r="D73" s="29">
        <v>10435</v>
      </c>
      <c r="E73" s="1"/>
      <c r="F73" s="4" t="s">
        <v>42</v>
      </c>
      <c r="G73" s="1">
        <f>IF($E$2=1000,200,IF($E$2=1500,300,IF($E$2=3000,600,"")))</f>
        <v>200</v>
      </c>
      <c r="H73" s="1"/>
      <c r="I73" s="1" t="s">
        <v>9</v>
      </c>
      <c r="J73" s="1"/>
      <c r="K73" s="27" t="str">
        <f>IF($E$2=1000,"$",IF($E$2=1500,700,IF($E$2=3000,1250,"")))</f>
        <v>$</v>
      </c>
      <c r="N73" s="1"/>
      <c r="O73" s="1"/>
      <c r="P73" s="4" t="s">
        <v>43</v>
      </c>
      <c r="Q73" s="1">
        <f>IF($E$2=1000,185,IF($E$2=1500,280,IF($E$2=3000,555,"")))</f>
        <v>185</v>
      </c>
      <c r="R73" s="1"/>
      <c r="S73" s="1" t="s">
        <v>9</v>
      </c>
      <c r="T73" s="1"/>
      <c r="U73" s="27" t="str">
        <f>IF($E$2=1000,"$",IF($E$2=1500,600,IF($E$2=3000,1000,"")))</f>
        <v>$</v>
      </c>
    </row>
    <row r="74" spans="1:24" ht="10" customHeight="1" x14ac:dyDescent="0.15">
      <c r="A74" s="1">
        <v>64</v>
      </c>
      <c r="B74" s="28" t="s">
        <v>140</v>
      </c>
      <c r="C74" s="29" t="s">
        <v>82</v>
      </c>
      <c r="D74" s="29">
        <v>10665</v>
      </c>
      <c r="E74" s="2"/>
      <c r="F74" s="2" t="s">
        <v>13</v>
      </c>
      <c r="K74" s="2" t="s">
        <v>14</v>
      </c>
      <c r="P74" s="2" t="s">
        <v>15</v>
      </c>
      <c r="Q74" s="5"/>
      <c r="R74" s="5"/>
      <c r="U74" s="2" t="s">
        <v>16</v>
      </c>
    </row>
    <row r="75" spans="1:24" ht="10" customHeight="1" x14ac:dyDescent="0.15">
      <c r="A75" s="1">
        <v>65</v>
      </c>
      <c r="B75" s="28" t="s">
        <v>141</v>
      </c>
      <c r="C75" s="29" t="s">
        <v>67</v>
      </c>
      <c r="D75" s="29">
        <v>9648</v>
      </c>
      <c r="E75" s="6" t="str">
        <f>$C$6</f>
        <v>Red</v>
      </c>
      <c r="F75" s="7" t="str">
        <f>IF(I53=1,F53,(IF(I54=1,F54,(IF(I55=1,F55,(IF(I56=1,F56,1.1)))))))</f>
        <v>Vitoria,Ruben</v>
      </c>
      <c r="G75" s="8" t="str">
        <f>IF(I53=1,G53,(IF(I54=1,G54,(IF(I55=1,G55,(IF(I56=1,G56,"")))))))</f>
        <v>EUK</v>
      </c>
      <c r="H75" s="8"/>
      <c r="I75" s="9">
        <v>1</v>
      </c>
      <c r="K75" s="7" t="str">
        <f>IF(I54=2,F54,(IF(I55=2,F55,(IF(I56=2,F56,(IF(I53=2,F53,2.1)))))))</f>
        <v>Renan,Grainville</v>
      </c>
      <c r="L75" s="8" t="str">
        <f>IF(I54=2,G54,(IF(I55=2,G55,(IF(I56=2,G56,(IF(I53=2,G53,"")))))))</f>
        <v>FRA</v>
      </c>
      <c r="M75" s="8"/>
      <c r="N75" s="9">
        <v>3</v>
      </c>
      <c r="P75" s="7" t="str">
        <f>IF(I58=1,F58,(IF(I59=1,F59,(IF(I60=1,F60,(IF(I61=1,F61,1.5)))))))</f>
        <v xml:space="preserve">Carrique,Tiago  </v>
      </c>
      <c r="Q75" s="19" t="str">
        <f>IF(I58=1,G58,(IF(I59=1,G59,(IF(I60=1,G60,(IF(I61=1,G61,"")))))))</f>
        <v>FRA</v>
      </c>
      <c r="R75" s="19"/>
      <c r="S75" s="9">
        <v>1</v>
      </c>
      <c r="U75" s="7" t="str">
        <f>IF(I58=2,F58,(IF(I59=2,F59,(IF(I60=2,F60,(IF(I61=2,F61,2.5)))))))</f>
        <v>Jensen,Lenni</v>
      </c>
      <c r="V75" s="19" t="str">
        <f>IF(I58=2,G58,(IF(I59=2,G59,(IF(I60=2,G60,(IF(I61=2,G61,"")))))))</f>
        <v>DEU</v>
      </c>
      <c r="W75" s="19"/>
      <c r="X75" s="9">
        <v>1</v>
      </c>
    </row>
    <row r="76" spans="1:24" ht="10" customHeight="1" x14ac:dyDescent="0.15">
      <c r="A76" s="1">
        <v>66</v>
      </c>
      <c r="B76" s="28" t="s">
        <v>142</v>
      </c>
      <c r="C76" s="32" t="s">
        <v>67</v>
      </c>
      <c r="D76" s="32" t="s">
        <v>143</v>
      </c>
      <c r="E76" s="6" t="str">
        <f>$C$7</f>
        <v>Blue</v>
      </c>
      <c r="F76" s="10" t="str">
        <f>IF(N55=1,K55,(IF(N56=1,K56,(IF(N53=1,K53,(IF(N54=1,K54,1.2)))))))</f>
        <v>Groen,Dylan</v>
      </c>
      <c r="G76" s="11" t="str">
        <f>IF(N55=1,L55,(IF(N56=1,L56,(IF(N53=1,L53,(IF(N54=1,L54,"")))))))</f>
        <v>DEU</v>
      </c>
      <c r="H76" s="11"/>
      <c r="I76" s="12">
        <v>3</v>
      </c>
      <c r="K76" s="10" t="str">
        <f>IF(N56=2,K56,(IF(N53=2,K53,(IF(N54=2,K54,(IF(N55=2,K55,2.2)))))))</f>
        <v xml:space="preserve">Buffet,Aurelien  </v>
      </c>
      <c r="L76" s="11" t="str">
        <f>IF(N56=2,L56,(IF(N53=2,L53,(IF(N54=2,L54,(IF(N55=2,L55,"")))))))</f>
        <v>FRA</v>
      </c>
      <c r="M76" s="11"/>
      <c r="N76" s="12">
        <v>4</v>
      </c>
      <c r="P76" s="10" t="str">
        <f>IF(N58=1,K58,(IF(N59=1,K59,(IF(N60=1,K60,(IF(N61=1,K61,1.6)))))))</f>
        <v>Guisasola,Ignacio</v>
      </c>
      <c r="Q76" s="20" t="str">
        <f>IF(N58=1,L58,(IF(N59=1,L59,(IF(N60=1,L60,(IF(N61=1,L61,"")))))))</f>
        <v>ESP</v>
      </c>
      <c r="R76" s="20"/>
      <c r="S76" s="12">
        <v>4</v>
      </c>
      <c r="U76" s="10" t="str">
        <f>IF(N58=2,K58,(IF(N59=2,K59,(IF(N60=2,K60,(IF(N61=2,K61,2.6)))))))</f>
        <v xml:space="preserve">Piter,Sam  </v>
      </c>
      <c r="V76" s="20" t="str">
        <f>IF(N58=2,L58,(IF(N59=2,L59,(IF(N60=2,L60,(IF(N61=2,L61,"")))))))</f>
        <v>FRA</v>
      </c>
      <c r="W76" s="20"/>
      <c r="X76" s="12">
        <v>4</v>
      </c>
    </row>
    <row r="77" spans="1:24" ht="10" customHeight="1" x14ac:dyDescent="0.15">
      <c r="A77" s="1">
        <v>67</v>
      </c>
      <c r="B77" s="28" t="s">
        <v>144</v>
      </c>
      <c r="C77" s="32" t="s">
        <v>86</v>
      </c>
      <c r="D77" s="32" t="s">
        <v>145</v>
      </c>
      <c r="E77" s="6" t="str">
        <f>$C$8</f>
        <v>White</v>
      </c>
      <c r="F77" s="10" t="str">
        <f>IF(S54=2,P54,(IF(S55=2,P55,(IF(S56=2,P56,(IF(S53=2,P53,2.3)))))))</f>
        <v>Dupouy,Noa</v>
      </c>
      <c r="G77" s="11" t="str">
        <f>IF(S54=2,Q54,(IF(S55=2,Q55,(IF(S56=2,Q56,(IF(S53=2,Q53,"")))))))</f>
        <v>FRA</v>
      </c>
      <c r="H77" s="11"/>
      <c r="I77" s="12">
        <v>2</v>
      </c>
      <c r="K77" s="10" t="str">
        <f>IF(S53=1,P53,(IF(S54=1,P54,(IF(S55=1,P55,(IF(S56=1,P56,1.3)))))))</f>
        <v xml:space="preserve">Bouchgua,Teva  </v>
      </c>
      <c r="L77" s="11" t="str">
        <f>IF(S53=1,Q53,(IF(S54=1,Q54,(IF(S55=1,Q55,(IF(S56=1,Q56,"")))))))</f>
        <v>FRA</v>
      </c>
      <c r="M77" s="11"/>
      <c r="N77" s="12">
        <v>2</v>
      </c>
      <c r="P77" s="10" t="str">
        <f>IF(S59=2,P59,(IF(S60=2,P60,(IF(S61=2,P61,(IF(S58=2,P58,2.7)))))))</f>
        <v>Ledee,Thomas</v>
      </c>
      <c r="Q77" s="11" t="str">
        <f>IF(S59=2,Q59,(IF(S60=2,Q60,(IF(S61=2,Q61,(IF(S58=2,Q58,"")))))))</f>
        <v>FRA</v>
      </c>
      <c r="R77" s="11"/>
      <c r="S77" s="12">
        <v>3</v>
      </c>
      <c r="U77" s="10" t="str">
        <f>IF(S58=1,P58,(IF(S59=1,P59,(IF(S60=1,P60,(IF(S61=1,P61,1.7)))))))</f>
        <v xml:space="preserve">Chaves,Joaquim  </v>
      </c>
      <c r="V77" s="11" t="str">
        <f>IF(S58=1,Q58,(IF(S59=1,Q59,(IF(S60=1,Q60,(IF(S61=1,Q61,"")))))))</f>
        <v>PRT</v>
      </c>
      <c r="W77" s="11"/>
      <c r="X77" s="12">
        <v>2</v>
      </c>
    </row>
    <row r="78" spans="1:24" ht="10" customHeight="1" x14ac:dyDescent="0.15">
      <c r="A78" s="1">
        <v>68</v>
      </c>
      <c r="B78" s="28" t="s">
        <v>146</v>
      </c>
      <c r="C78" s="29" t="s">
        <v>67</v>
      </c>
      <c r="D78" s="29">
        <v>9563</v>
      </c>
      <c r="E78" s="6" t="str">
        <f>$C$9</f>
        <v>Green</v>
      </c>
      <c r="F78" s="13" t="str">
        <f>IF(X56=2,U56,(IF(X53=2,U53,(IF(X54=2,U54,(IF(X55=2,U55,2.4)))))))</f>
        <v xml:space="preserve">Vidal,Joao   </v>
      </c>
      <c r="G78" s="14" t="str">
        <f>IF(X56=2,V56,(IF(X53=2,V53,(IF(X54=2,V54,(IF(X55=2,V55,"")))))))</f>
        <v>PRT</v>
      </c>
      <c r="H78" s="14"/>
      <c r="I78" s="15">
        <v>4</v>
      </c>
      <c r="K78" s="13" t="str">
        <f>IF(X55=1,U55,(IF(X56=1,U56,(IF(X53=1,U53,(IF(X54=1,U54,1.4)))))))</f>
        <v>Etienne,Leo Paul</v>
      </c>
      <c r="L78" s="14" t="str">
        <f>IF(X55=1,V55,(IF(X56=1,V56,(IF(X53=1,V53,(IF(X54=1,V54,"")))))))</f>
        <v>FRA</v>
      </c>
      <c r="M78" s="14"/>
      <c r="N78" s="15">
        <v>1</v>
      </c>
      <c r="P78" s="13" t="str">
        <f>IF(X61=2,U61,(IF(X58=2,U58,(IF(X59=2,U59,(IF(X60=2,U60,2.8)))))))</f>
        <v>Gorostidi,Juan  </v>
      </c>
      <c r="Q78" s="14" t="str">
        <f>IF(X61=2,V61,(IF(X58=2,V58,(IF(X59=2,V59,(IF(X60=2,V60,"")))))))</f>
        <v>ESP</v>
      </c>
      <c r="R78" s="14"/>
      <c r="S78" s="15">
        <v>2</v>
      </c>
      <c r="U78" s="13" t="str">
        <f>IF(X60=1,U60,(IF(X61=1,U61,(IF(X58=1,U58,(IF(X59=1,U59,1.8)))))))</f>
        <v>Vaast,Kauli</v>
      </c>
      <c r="V78" s="14" t="str">
        <f>IF(X60=1,V60,(IF(X61=1,V61,(IF(X58=1,V58,(IF(X59=1,V59,"")))))))</f>
        <v>PYF</v>
      </c>
      <c r="W78" s="14"/>
      <c r="X78" s="15">
        <v>3</v>
      </c>
    </row>
    <row r="79" spans="1:24" ht="10" customHeight="1" x14ac:dyDescent="0.15">
      <c r="A79" s="1">
        <v>69</v>
      </c>
      <c r="B79" s="28" t="s">
        <v>147</v>
      </c>
      <c r="C79" s="29" t="s">
        <v>67</v>
      </c>
      <c r="D79" s="29">
        <v>10225</v>
      </c>
      <c r="F79" s="10" t="s">
        <v>23</v>
      </c>
      <c r="G79" s="11"/>
      <c r="H79" s="11"/>
      <c r="I79" s="11"/>
      <c r="K79" s="2" t="s">
        <v>24</v>
      </c>
      <c r="P79" s="2" t="s">
        <v>25</v>
      </c>
      <c r="Q79" s="5"/>
      <c r="R79" s="5"/>
      <c r="U79" s="2" t="s">
        <v>26</v>
      </c>
    </row>
    <row r="80" spans="1:24" ht="10" customHeight="1" x14ac:dyDescent="0.15">
      <c r="A80" s="1">
        <v>70</v>
      </c>
      <c r="B80" s="28" t="s">
        <v>148</v>
      </c>
      <c r="C80" s="32" t="s">
        <v>78</v>
      </c>
      <c r="D80" s="29">
        <v>11468</v>
      </c>
      <c r="E80" s="6" t="str">
        <f>$C$6</f>
        <v>Red</v>
      </c>
      <c r="F80" s="7" t="str">
        <f>IF(I63=1,F63,(IF(I64=1,F64,(IF(I65=1,F65,(IF(I66=1,F66,1.9)))))))</f>
        <v>Mignot,Marco</v>
      </c>
      <c r="G80" s="8" t="str">
        <f>IF(I63=1,G63,(IF(I64=1,G64,(IF(I65=1,G65,(IF(I66=1,G66,"")))))))</f>
        <v>FRA</v>
      </c>
      <c r="H80" s="8"/>
      <c r="I80" s="9">
        <v>1</v>
      </c>
      <c r="K80" s="7" t="str">
        <f>IF(I64=2,F64,(IF(I65=2,F65,(IF(I66=2,F66,(IF(I63=2,F63,2.9)))))))</f>
        <v>Norman,Stanley</v>
      </c>
      <c r="L80" s="8" t="str">
        <f>IF(I64=2,G64,(IF(I65=2,G65,(IF(I66=2,G66,(IF(I63=2,G63,"")))))))</f>
        <v>GBR</v>
      </c>
      <c r="M80" s="8"/>
      <c r="N80" s="9">
        <v>1</v>
      </c>
      <c r="P80" s="7" t="str">
        <f>IF(I68=1,F68,(IF(I69=1,F69,(IF(I70=1,F70,(IF(I71=1,F71,1.13)))))))</f>
        <v>Becret,Justin</v>
      </c>
      <c r="Q80" s="19" t="str">
        <f>IF(I68=1,G68,(IF(I69=1,G69,(IF(I70=1,G70,(IF(I71=1,G71,"")))))))</f>
        <v>FRA</v>
      </c>
      <c r="R80" s="19"/>
      <c r="S80" s="9">
        <v>2</v>
      </c>
      <c r="U80" s="7" t="str">
        <f>IF(I68=2,F68,(IF(I69=2,F69,(IF(I70=2,F70,(IF(I71=2,F71,2.13)))))))</f>
        <v>Murray Strout,Liam</v>
      </c>
      <c r="V80" s="19" t="str">
        <f>IF(I68=2,G68,(IF(I69=2,G69,(IF(I70=2,G70,(IF(I71=2,G71,"")))))))</f>
        <v>GBR</v>
      </c>
      <c r="W80" s="19"/>
      <c r="X80" s="9">
        <v>2</v>
      </c>
    </row>
    <row r="81" spans="1:24" ht="10" customHeight="1" x14ac:dyDescent="0.15">
      <c r="A81" s="1">
        <v>71</v>
      </c>
      <c r="B81" s="28" t="s">
        <v>149</v>
      </c>
      <c r="C81" s="32" t="s">
        <v>135</v>
      </c>
      <c r="D81" s="32" t="s">
        <v>150</v>
      </c>
      <c r="E81" s="6" t="str">
        <f>$C$7</f>
        <v>Blue</v>
      </c>
      <c r="F81" s="10" t="str">
        <f>IF(N65=1,K65,(IF(N66=1,K66,(IF(N63=1,K63,(IF(N64=1,K64,1.1)))))))</f>
        <v>Antunes,Afonso</v>
      </c>
      <c r="G81" s="11" t="str">
        <f>IF(N65=1,L65,(IF(N66=1,L66,(IF(N63=1,L63,(IF(N64=1,L64,"")))))))</f>
        <v>PRT</v>
      </c>
      <c r="H81" s="11"/>
      <c r="I81" s="12">
        <v>2</v>
      </c>
      <c r="K81" s="10" t="str">
        <f>IF(N66=2,K66,(IF(N63=2,K63,(IF(N64=2,K64,(IF(N65=2,K65,2.1)))))))</f>
        <v>Vieira,Goncalo</v>
      </c>
      <c r="L81" s="11" t="str">
        <f>IF(N66=2,L66,(IF(N63=2,L63,(IF(N64=2,L64,(IF(N65=2,L65,"")))))))</f>
        <v>PRT</v>
      </c>
      <c r="M81" s="11"/>
      <c r="N81" s="12">
        <v>2</v>
      </c>
      <c r="P81" s="10" t="str">
        <f>IF(N68=1,K68,(IF(N69=1,K69,(IF(N70=1,K70,(IF(N71=1,K71,1.14)))))))</f>
        <v xml:space="preserve">Amatriain,Iker  </v>
      </c>
      <c r="Q81" s="20" t="str">
        <f>IF(N68=1,L68,(IF(N69=1,L69,(IF(N70=1,L70,(IF(N71=1,L71,"")))))))</f>
        <v>ESP</v>
      </c>
      <c r="R81" s="20"/>
      <c r="S81" s="12">
        <v>4</v>
      </c>
      <c r="U81" s="10" t="str">
        <f>IF(N68=2,K68,(IF(N69=2,K69,(IF(N70=2,K70,(IF(N71=2,K71,2.14)))))))</f>
        <v>Ribeiro,Guilherme</v>
      </c>
      <c r="V81" s="20" t="str">
        <f>IF(N68=2,L68,(IF(N69=2,L69,(IF(N70=2,L70,(IF(N71=2,L71,"")))))))</f>
        <v>PRT</v>
      </c>
      <c r="W81" s="20"/>
      <c r="X81" s="12">
        <v>3</v>
      </c>
    </row>
    <row r="82" spans="1:24" ht="10" customHeight="1" x14ac:dyDescent="0.15">
      <c r="A82" s="1">
        <v>72</v>
      </c>
      <c r="B82" s="28" t="s">
        <v>151</v>
      </c>
      <c r="C82" s="29" t="s">
        <v>98</v>
      </c>
      <c r="D82" s="29">
        <v>10608</v>
      </c>
      <c r="E82" s="6" t="str">
        <f>$C$8</f>
        <v>White</v>
      </c>
      <c r="F82" s="10" t="str">
        <f>IF(S64=2,P64,(IF(S65=2,P65,(IF(S66=2,P66,(IF(S63=2,P63,2.11)))))))</f>
        <v>Vanderwalle,Dean</v>
      </c>
      <c r="G82" s="11" t="str">
        <f>IF(S64=2,Q64,(IF(S65=2,Q65,(IF(S66=2,Q66,(IF(S63=2,Q63,"")))))))</f>
        <v>BEL</v>
      </c>
      <c r="H82" s="11"/>
      <c r="I82" s="12">
        <v>4</v>
      </c>
      <c r="K82" s="10" t="str">
        <f>IF(S63=1,P63,(IF(S64=1,P64,(IF(S65=1,P65,(IF(S66=1,P66,1.11)))))))</f>
        <v>Doutres,Nalu</v>
      </c>
      <c r="L82" s="11" t="str">
        <f>IF(S63=1,Q63,(IF(S64=1,Q64,(IF(S65=1,Q65,(IF(S66=1,Q66,"")))))))</f>
        <v>FRA</v>
      </c>
      <c r="M82" s="11"/>
      <c r="N82" s="12">
        <v>3</v>
      </c>
      <c r="P82" s="10" t="str">
        <f>IF(S69=2,P69,(IF(S70=2,P70,(IF(S71=2,P71,(IF(S68=2,P68,2.15)))))))</f>
        <v xml:space="preserve">Amatriain,Adur  </v>
      </c>
      <c r="Q82" s="11" t="str">
        <f>IF(S69=2,Q69,(IF(S70=2,Q70,(IF(S71=2,Q71,(IF(S68=2,Q68,"")))))))</f>
        <v>ESP</v>
      </c>
      <c r="R82" s="11"/>
      <c r="S82" s="12">
        <v>1</v>
      </c>
      <c r="U82" s="10" t="str">
        <f>IF(S68=1,P68,(IF(S69=1,P69,(IF(S70=1,P70,(IF(S71=1,P71,1.15)))))))</f>
        <v xml:space="preserve">Blouin,Erwan  </v>
      </c>
      <c r="V82" s="11" t="str">
        <f>IF(S68=1,Q68,(IF(S69=1,Q69,(IF(S70=1,Q70,(IF(S71=1,Q71,"")))))))</f>
        <v>FRA</v>
      </c>
      <c r="W82" s="11"/>
      <c r="X82" s="12">
        <v>1</v>
      </c>
    </row>
    <row r="83" spans="1:24" ht="10" customHeight="1" x14ac:dyDescent="0.15">
      <c r="A83" s="1">
        <v>73</v>
      </c>
      <c r="B83" s="28" t="s">
        <v>152</v>
      </c>
      <c r="C83" s="29" t="s">
        <v>153</v>
      </c>
      <c r="D83" s="29">
        <v>10497</v>
      </c>
      <c r="E83" s="6" t="str">
        <f>$C$9</f>
        <v>Green</v>
      </c>
      <c r="F83" s="13" t="str">
        <f>IF(X66=2,U66,(IF(X63=2,U63,(IF(X64=2,U64,(IF(X65=2,U65,2.12)))))))</f>
        <v>Moreira,Joao</v>
      </c>
      <c r="G83" s="14" t="str">
        <f>IF(X66=2,V66,(IF(X63=2,V63,(IF(X64=2,V64,(IF(X65=2,V65,"")))))))</f>
        <v>PRT</v>
      </c>
      <c r="H83" s="14"/>
      <c r="I83" s="15">
        <v>3</v>
      </c>
      <c r="K83" s="13" t="str">
        <f>IF(X65=1,U65,(IF(X66=1,U66,(IF(X63=1,U63,(IF(X64=1,U64,1.12)))))))</f>
        <v xml:space="preserve">Iriondo,Asier  </v>
      </c>
      <c r="L83" s="14" t="str">
        <f>IF(X65=1,V65,(IF(X66=1,V66,(IF(X63=1,V63,(IF(X64=1,V64,"")))))))</f>
        <v>EUK</v>
      </c>
      <c r="M83" s="14"/>
      <c r="N83" s="15">
        <v>4</v>
      </c>
      <c r="P83" s="13" t="str">
        <f>IF(X71=2,U71,(IF(X68=2,U68,(IF(X69=2,U69,(IF(X70=2,U70,2.16)))))))</f>
        <v xml:space="preserve">Housset Ezponda,Gaizka  </v>
      </c>
      <c r="Q83" s="14" t="str">
        <f>IF(X71=2,V71,(IF(X68=2,V68,(IF(X69=2,V69,(IF(X70=2,V70,"")))))))</f>
        <v>FRA</v>
      </c>
      <c r="R83" s="14"/>
      <c r="S83" s="15">
        <v>3</v>
      </c>
      <c r="U83" s="13" t="str">
        <f>IF(X70=1,U70,(IF(X71=1,U71,(IF(X68=1,U68,(IF(X69=1,U69,1.16)))))))</f>
        <v>Theo,Julitte</v>
      </c>
      <c r="V83" s="14" t="str">
        <f>IF(X70=1,V70,(IF(X71=1,V71,(IF(X68=1,V68,(IF(X69=1,V69,"")))))))</f>
        <v>FRA</v>
      </c>
      <c r="W83" s="14"/>
      <c r="X83" s="15">
        <v>4</v>
      </c>
    </row>
    <row r="84" spans="1:24" ht="10" customHeight="1" x14ac:dyDescent="0.15">
      <c r="A84" s="1">
        <v>74</v>
      </c>
      <c r="B84" s="28" t="s">
        <v>154</v>
      </c>
      <c r="C84" s="29" t="s">
        <v>98</v>
      </c>
      <c r="D84" s="29">
        <v>11358</v>
      </c>
      <c r="E84" s="6" t="s">
        <v>44</v>
      </c>
      <c r="F84" s="39"/>
      <c r="G84" s="39"/>
      <c r="H84" s="39"/>
      <c r="I84" s="39"/>
      <c r="J84" s="1"/>
      <c r="K84" s="1"/>
      <c r="L84" s="1"/>
      <c r="M84" s="1"/>
      <c r="N84" s="1"/>
      <c r="O84" s="1"/>
      <c r="P84" s="1"/>
      <c r="Q84" s="5"/>
      <c r="R84" s="5"/>
      <c r="S84" s="1"/>
      <c r="T84" s="1"/>
      <c r="U84" s="1"/>
      <c r="V84" s="39"/>
      <c r="W84" s="39"/>
      <c r="X84" s="39"/>
    </row>
    <row r="85" spans="1:24" ht="10" customHeight="1" x14ac:dyDescent="0.15">
      <c r="A85" s="1">
        <v>75</v>
      </c>
      <c r="B85" s="35" t="s">
        <v>155</v>
      </c>
      <c r="C85" s="32" t="s">
        <v>86</v>
      </c>
      <c r="D85" s="32" t="s">
        <v>156</v>
      </c>
      <c r="E85" s="1"/>
      <c r="F85" s="4" t="s">
        <v>45</v>
      </c>
      <c r="G85" s="1">
        <v>300</v>
      </c>
      <c r="H85" s="1"/>
      <c r="I85" s="1" t="s">
        <v>9</v>
      </c>
      <c r="J85" s="1"/>
      <c r="K85" s="18">
        <f>IF($C$2=1500,0,IF($C$2=2000,0,IF($C$2=2500,0,IF($C$2=5000,0,IF($C$2=7500,225,IF($C$2=10000,300,IF($C$2=15000,300,"")))))))</f>
        <v>0</v>
      </c>
      <c r="L85" s="1"/>
      <c r="M85" s="1"/>
      <c r="N85" s="1"/>
      <c r="O85" s="1"/>
      <c r="P85" s="4" t="s">
        <v>46</v>
      </c>
      <c r="Q85" s="1">
        <v>280</v>
      </c>
      <c r="R85" s="1"/>
      <c r="S85" s="1" t="s">
        <v>9</v>
      </c>
      <c r="T85" s="1"/>
      <c r="U85" s="18">
        <f>IF($C$2=1500,0,IF($C$2=2000,0,IF($C$2=2500,0,IF($C$2=5000,0,IF($C$2=7500,175,IF($C$2=10000,200,IF($C$2=15000,200,"")))))))</f>
        <v>0</v>
      </c>
      <c r="V85" s="1"/>
      <c r="W85" s="1"/>
      <c r="X85" s="1"/>
    </row>
    <row r="86" spans="1:24" ht="10" customHeight="1" x14ac:dyDescent="0.15">
      <c r="A86" s="1">
        <v>76</v>
      </c>
      <c r="B86" s="28" t="s">
        <v>157</v>
      </c>
      <c r="C86" s="36" t="s">
        <v>67</v>
      </c>
      <c r="D86" s="32" t="s">
        <v>158</v>
      </c>
      <c r="F86" s="39" t="s">
        <v>13</v>
      </c>
      <c r="G86" s="39"/>
      <c r="H86" s="39"/>
      <c r="I86" s="39"/>
      <c r="J86" s="39"/>
      <c r="K86" s="39" t="s">
        <v>14</v>
      </c>
      <c r="L86" s="39"/>
      <c r="M86" s="39"/>
      <c r="N86" s="39"/>
      <c r="O86" s="39"/>
      <c r="P86" s="39" t="s">
        <v>15</v>
      </c>
      <c r="Q86" s="5"/>
      <c r="R86" s="5"/>
      <c r="S86" s="39"/>
      <c r="T86" s="39"/>
      <c r="U86" s="39" t="s">
        <v>16</v>
      </c>
      <c r="V86" s="39"/>
      <c r="W86" s="39"/>
      <c r="X86" s="39"/>
    </row>
    <row r="87" spans="1:24" ht="10" customHeight="1" x14ac:dyDescent="0.15">
      <c r="A87" s="1">
        <v>77</v>
      </c>
      <c r="B87" s="28" t="s">
        <v>159</v>
      </c>
      <c r="C87" s="32" t="s">
        <v>86</v>
      </c>
      <c r="D87" s="32" t="s">
        <v>160</v>
      </c>
      <c r="E87" s="6" t="str">
        <f>$C$6</f>
        <v>Red</v>
      </c>
      <c r="F87" s="7" t="str">
        <f>IF(I75=1,F75,(IF(I76=1,F76,(IF(I77=1,F77,(IF(I78=1,F78,1.1)))))))</f>
        <v>Vitoria,Ruben</v>
      </c>
      <c r="G87" s="8" t="str">
        <f>IF(I75=1,G75,(IF(I76=1,G76,(IF(I77=1,G77,(IF(I78=1,G78,"")))))))</f>
        <v>EUK</v>
      </c>
      <c r="H87" s="8"/>
      <c r="I87" s="9">
        <v>1</v>
      </c>
      <c r="J87" s="39"/>
      <c r="K87" s="7" t="str">
        <f>IF(S75=1,P75,(IF(S76=1,P76,(IF(S77=1,P77,(IF(S78=1,P78,1.3)))))))</f>
        <v xml:space="preserve">Carrique,Tiago  </v>
      </c>
      <c r="L87" s="8" t="str">
        <f>IF(S75=1,Q75,(IF(S76=1,Q76,(IF(S77=1,Q77,(IF(S78=1,Q78,"")))))))</f>
        <v>FRA</v>
      </c>
      <c r="M87" s="8"/>
      <c r="N87" s="9">
        <v>1</v>
      </c>
      <c r="O87" s="39"/>
      <c r="P87" s="7" t="str">
        <f>IF(I80=1,F80,(IF(I81=1,F81,(IF(I82=1,F82,(IF(I83=1,F83,1.5)))))))</f>
        <v>Mignot,Marco</v>
      </c>
      <c r="Q87" s="19" t="str">
        <f>IF(I80=1,G80,(IF(I81=1,G81,(IF(I82=1,G82,(IF(I83=1,G83,"")))))))</f>
        <v>FRA</v>
      </c>
      <c r="R87" s="19"/>
      <c r="S87" s="9">
        <v>1</v>
      </c>
      <c r="T87" s="39"/>
      <c r="U87" s="7" t="str">
        <f>IF(S83=1,P83,(IF(S81=1,P81,(IF(S82=1,P82,(IF(S80=1,P80,1.7)))))))</f>
        <v xml:space="preserve">Amatriain,Adur  </v>
      </c>
      <c r="V87" s="8" t="str">
        <f>IF(S83=1,Q83,(IF(S81=1,Q81,(IF(S82=1,Q82,(IF(S80=1,Q80,"")))))))</f>
        <v>ESP</v>
      </c>
      <c r="W87" s="8"/>
      <c r="X87" s="9">
        <v>4</v>
      </c>
    </row>
    <row r="88" spans="1:24" ht="10" customHeight="1" x14ac:dyDescent="0.15">
      <c r="A88" s="1">
        <v>78</v>
      </c>
      <c r="B88" s="28" t="s">
        <v>161</v>
      </c>
      <c r="C88" s="29" t="s">
        <v>98</v>
      </c>
      <c r="D88" s="29">
        <v>9515</v>
      </c>
      <c r="E88" s="6" t="str">
        <f>$C$7</f>
        <v>Blue</v>
      </c>
      <c r="F88" s="10" t="str">
        <f>IF(S76=2,P76,(IF(S77=2,P77,(IF(S78=2,P78,(IF(S75=2,P75,2.3)))))))</f>
        <v>Gorostidi,Juan  </v>
      </c>
      <c r="G88" s="11" t="str">
        <f>IF(S76=2,Q76,(IF(S77=2,Q77,(IF(S78=2,Q78,(IF(S75=2,Q75,"")))))))</f>
        <v>ESP</v>
      </c>
      <c r="H88" s="11"/>
      <c r="I88" s="12">
        <v>4</v>
      </c>
      <c r="J88" s="39"/>
      <c r="K88" s="10" t="str">
        <f>IF(I76=2,F76,(IF(I77=2,F77,(IF(I78=2,F78,(IF(I75=2,F75,2.1)))))))</f>
        <v>Dupouy,Noa</v>
      </c>
      <c r="L88" s="11" t="str">
        <f>IF(I76=2,G76,(IF(I77=2,G77,(IF(I78=2,G78,(IF(I75=2,G75,"")))))))</f>
        <v>FRA</v>
      </c>
      <c r="M88" s="11"/>
      <c r="N88" s="12">
        <v>4</v>
      </c>
      <c r="O88" s="39"/>
      <c r="P88" s="10" t="str">
        <f>IF(S81=2,P81,(IF(S82=2,P82,(IF(S80=2,P80,(IF(S83=2,P83,2.7)))))))</f>
        <v>Becret,Justin</v>
      </c>
      <c r="Q88" s="11" t="str">
        <f>IF(S81=2,Q81,(IF(S82=2,Q82,(IF(S80=2,Q80,(IF(S83=2,Q83,"")))))))</f>
        <v>FRA</v>
      </c>
      <c r="R88" s="11"/>
      <c r="S88" s="12">
        <v>3</v>
      </c>
      <c r="T88" s="39"/>
      <c r="U88" s="10" t="str">
        <f>IF(I83=2,F83,(IF(I82=2,F82,(IF(I80=2,F80,(IF(I81=2,F81,2.5)))))))</f>
        <v>Antunes,Afonso</v>
      </c>
      <c r="V88" s="20" t="str">
        <f>IF(I83=2,G83,(IF(I82=2,G82,(IF(I80=2,G80,(IF(I81=2,G81,"")))))))</f>
        <v>PRT</v>
      </c>
      <c r="W88" s="20"/>
      <c r="X88" s="12">
        <v>1</v>
      </c>
    </row>
    <row r="89" spans="1:24" ht="10" customHeight="1" x14ac:dyDescent="0.15">
      <c r="A89" s="1">
        <v>79</v>
      </c>
      <c r="B89" s="35" t="s">
        <v>162</v>
      </c>
      <c r="C89" s="37" t="s">
        <v>67</v>
      </c>
      <c r="D89" s="29">
        <v>11450</v>
      </c>
      <c r="E89" s="6" t="str">
        <f>$C$8</f>
        <v>White</v>
      </c>
      <c r="F89" s="10" t="str">
        <f>IF(N77=1,K77,(IF(N78=1,K78,(IF(N76=1,K76,(IF(N75=1,K75,1.2)))))))</f>
        <v>Etienne,Leo Paul</v>
      </c>
      <c r="G89" s="11" t="str">
        <f>IF(N77=1,L77,(IF(N78=1,L78,(IF(N76=1,L76,(IF(N75=1,L75,"")))))))</f>
        <v>FRA</v>
      </c>
      <c r="H89" s="11"/>
      <c r="I89" s="12">
        <v>2</v>
      </c>
      <c r="J89" s="39"/>
      <c r="K89" s="10" t="str">
        <f>IF(X77=1,U77,(IF(X78=1,U78,(IF(X75=1,U75,(IF(X76=1,U76,1.4)))))))</f>
        <v>Jensen,Lenni</v>
      </c>
      <c r="L89" s="11" t="str">
        <f>IF(X77=1,V77,(IF(X78=1,V78,(IF(X75=1,V75,(IF(X76=1,V76,"")))))))</f>
        <v>DEU</v>
      </c>
      <c r="M89" s="11"/>
      <c r="N89" s="12">
        <v>2</v>
      </c>
      <c r="O89" s="39"/>
      <c r="P89" s="10" t="str">
        <f>IF(N81=1,K81,(IF(N80=1,K80,(IF(N83=1,K83,(IF(N82=1,K82,1.6)))))))</f>
        <v>Norman,Stanley</v>
      </c>
      <c r="Q89" s="20" t="str">
        <f>IF(N81=1,L81,(IF(N80=1,L80,(IF(N83=1,L83,(IF(N82=1,L82,"")))))))</f>
        <v>GBR</v>
      </c>
      <c r="R89" s="20"/>
      <c r="S89" s="12">
        <v>2</v>
      </c>
      <c r="T89" s="39"/>
      <c r="U89" s="10" t="str">
        <f>IF(X82=1,U82,(IF(X80=1,U80,(IF(X83=1,U83,(IF(X81=1,U81,1.8)))))))</f>
        <v xml:space="preserve">Blouin,Erwan  </v>
      </c>
      <c r="V89" s="11" t="str">
        <f>IF(X82=1,V82,(IF(X80=1,V80,(IF(X83=1,V83,(IF(X81=1,V81,"")))))))</f>
        <v>FRA</v>
      </c>
      <c r="W89" s="11"/>
      <c r="X89" s="12">
        <v>2</v>
      </c>
    </row>
    <row r="90" spans="1:24" ht="10" customHeight="1" x14ac:dyDescent="0.15">
      <c r="A90" s="1">
        <v>80</v>
      </c>
      <c r="B90" s="28" t="s">
        <v>163</v>
      </c>
      <c r="C90" s="32" t="s">
        <v>76</v>
      </c>
      <c r="D90" s="32" t="s">
        <v>164</v>
      </c>
      <c r="E90" s="6" t="str">
        <f>$C$9</f>
        <v>Green</v>
      </c>
      <c r="F90" s="13" t="str">
        <f>IF(X78=2,U78,(IF(X75=2,U75,(IF(X76=2,U76,(IF(X77=2,U77,2.4)))))))</f>
        <v xml:space="preserve">Chaves,Joaquim  </v>
      </c>
      <c r="G90" s="14" t="str">
        <f>IF(X78=2,V78,(IF(X75=2,V75,(IF(X76=2,V76,(IF(X77=2,V77,"")))))))</f>
        <v>PRT</v>
      </c>
      <c r="H90" s="14"/>
      <c r="I90" s="15">
        <v>3</v>
      </c>
      <c r="J90" s="39"/>
      <c r="K90" s="13" t="str">
        <f>IF(N78=2,K78,(IF(N75=2,K75,(IF(N77=2,K77,(IF(N76=2,K76,2.2)))))))</f>
        <v xml:space="preserve">Bouchgua,Teva  </v>
      </c>
      <c r="L90" s="14" t="str">
        <f>IF(N78=2,L78,(IF(N75=2,L75,(IF(N77=2,L77,(IF(N76=2,L76,"")))))))</f>
        <v>FRA</v>
      </c>
      <c r="M90" s="14"/>
      <c r="N90" s="15">
        <v>3</v>
      </c>
      <c r="O90" s="39"/>
      <c r="P90" s="13" t="str">
        <f>IF(X80=2,U80,(IF(X83=2,U83,(IF(X81=2,U81,(IF(X82=2,U82,2.8)))))))</f>
        <v>Murray Strout,Liam</v>
      </c>
      <c r="Q90" s="14" t="str">
        <f>IF(X80=2,V80,(IF(X83=2,V83,(IF(X81=2,V81,(IF(X82=2,V82,"")))))))</f>
        <v>GBR</v>
      </c>
      <c r="R90" s="14"/>
      <c r="S90" s="15">
        <v>4</v>
      </c>
      <c r="T90" s="39"/>
      <c r="U90" s="13" t="str">
        <f>IF(N80=2,K80,(IF(N83=2,K83,(IF(N81=2,K81,(IF(N82=2,K82,2.6)))))))</f>
        <v>Vieira,Goncalo</v>
      </c>
      <c r="V90" s="21" t="str">
        <f>IF(N80=2,L80,(IF(N83=2,L83,(IF(N81=2,L81,(IF(N82=2,L82,"")))))))</f>
        <v>PRT</v>
      </c>
      <c r="W90" s="21"/>
      <c r="X90" s="15">
        <v>3</v>
      </c>
    </row>
    <row r="91" spans="1:24" ht="10" customHeight="1" x14ac:dyDescent="0.15">
      <c r="A91" s="1">
        <v>81</v>
      </c>
      <c r="B91" s="28" t="s">
        <v>165</v>
      </c>
      <c r="C91" s="29" t="s">
        <v>98</v>
      </c>
      <c r="D91" s="29">
        <v>11389</v>
      </c>
      <c r="E91" s="6" t="s">
        <v>47</v>
      </c>
      <c r="F91" s="39"/>
      <c r="G91" s="39"/>
      <c r="H91" s="39"/>
      <c r="I91" s="39"/>
      <c r="J91" s="1"/>
      <c r="K91" s="39"/>
      <c r="L91" s="39"/>
      <c r="M91" s="39"/>
      <c r="N91" s="39"/>
      <c r="O91" s="39"/>
      <c r="P91" s="39"/>
      <c r="Q91" s="11"/>
      <c r="R91" s="11"/>
      <c r="S91" s="26"/>
      <c r="T91" s="1"/>
      <c r="U91" s="1"/>
      <c r="V91" s="39"/>
      <c r="W91" s="39"/>
      <c r="X91" s="39"/>
    </row>
    <row r="92" spans="1:24" ht="10" customHeight="1" x14ac:dyDescent="0.15">
      <c r="A92" s="1">
        <v>82</v>
      </c>
      <c r="B92" s="28" t="s">
        <v>166</v>
      </c>
      <c r="C92" s="32" t="s">
        <v>167</v>
      </c>
      <c r="D92" s="32" t="s">
        <v>168</v>
      </c>
      <c r="F92" s="4" t="s">
        <v>216</v>
      </c>
      <c r="G92" s="1">
        <v>420</v>
      </c>
      <c r="H92" s="1"/>
      <c r="I92" s="1" t="s">
        <v>9</v>
      </c>
      <c r="J92" s="1"/>
      <c r="K92" s="18">
        <f>IF($C$2=1500,55,IF($C$2=2000,110,IF($C$2=2500,175,IF($C$2=5000,300,IF($C$2=7500,450,IF($C$2=10000,600,IF($C$2=15000,600,"")))))))</f>
        <v>300</v>
      </c>
      <c r="L92" s="1"/>
      <c r="M92" s="1"/>
      <c r="N92" s="1"/>
      <c r="O92" s="1"/>
      <c r="P92" s="1"/>
      <c r="Q92" s="5"/>
      <c r="R92" s="5"/>
      <c r="S92" s="39"/>
      <c r="T92" s="39"/>
      <c r="U92" s="39"/>
      <c r="V92" s="39"/>
      <c r="W92" s="39"/>
      <c r="X92" s="39"/>
    </row>
    <row r="93" spans="1:24" ht="10" customHeight="1" x14ac:dyDescent="0.15">
      <c r="A93" s="1">
        <v>83</v>
      </c>
      <c r="B93" s="28" t="s">
        <v>169</v>
      </c>
      <c r="C93" s="32" t="s">
        <v>67</v>
      </c>
      <c r="D93" s="32" t="s">
        <v>170</v>
      </c>
      <c r="F93" s="4" t="s">
        <v>217</v>
      </c>
      <c r="G93" s="1">
        <f>IF($E$2=1000,395,IF($E$2=1500,593,IF($E$2=3000,1180,"")))</f>
        <v>395</v>
      </c>
      <c r="H93" s="1"/>
      <c r="I93" s="1" t="s">
        <v>9</v>
      </c>
      <c r="J93" s="1"/>
      <c r="K93" s="18">
        <f>IF($C$2=1500,45,IF($C$2=2000,90,IF($C$2=2500,125,IF($C$2=5000,200,IF($C$2=7500,300,IF($C$2=10000,400,IF($C$2=15000,400,"")))))))</f>
        <v>200</v>
      </c>
      <c r="L93" s="1"/>
      <c r="M93" s="1"/>
      <c r="N93" s="1"/>
      <c r="O93" s="1"/>
      <c r="P93" s="1"/>
      <c r="Q93" s="5"/>
      <c r="R93" s="5"/>
      <c r="S93" s="39"/>
      <c r="T93" s="39"/>
      <c r="U93" s="1"/>
      <c r="V93" s="1"/>
      <c r="W93" s="1"/>
      <c r="X93" s="1"/>
    </row>
    <row r="94" spans="1:24" ht="10" customHeight="1" x14ac:dyDescent="0.15">
      <c r="A94" s="1">
        <v>84</v>
      </c>
      <c r="B94" s="28" t="s">
        <v>171</v>
      </c>
      <c r="C94" s="32" t="s">
        <v>78</v>
      </c>
      <c r="D94" s="29">
        <v>11470</v>
      </c>
      <c r="F94" s="39" t="s">
        <v>48</v>
      </c>
      <c r="G94" s="39"/>
      <c r="H94" s="39"/>
      <c r="I94" s="39"/>
      <c r="J94" s="39"/>
      <c r="K94" s="39" t="s">
        <v>49</v>
      </c>
      <c r="L94" s="39"/>
      <c r="M94" s="39"/>
      <c r="N94" s="39"/>
      <c r="O94" s="39"/>
      <c r="P94" s="1"/>
      <c r="Q94" s="22"/>
      <c r="R94" s="22"/>
      <c r="S94" s="1"/>
      <c r="T94" s="39"/>
      <c r="U94" s="39" t="s">
        <v>50</v>
      </c>
      <c r="V94" s="39"/>
      <c r="W94" s="39"/>
      <c r="X94" s="39"/>
    </row>
    <row r="95" spans="1:24" ht="10" customHeight="1" x14ac:dyDescent="0.15">
      <c r="A95" s="1">
        <v>85</v>
      </c>
      <c r="B95" s="28" t="s">
        <v>172</v>
      </c>
      <c r="C95" s="29" t="s">
        <v>78</v>
      </c>
      <c r="D95" s="29">
        <v>11289</v>
      </c>
      <c r="E95" s="6" t="str">
        <f>$C$6</f>
        <v>Red</v>
      </c>
      <c r="F95" s="7" t="str">
        <f>IF(I87=1,F87,(IF(I88=1,F88,(IF(I89=1,F89,(IF(I90=1,F90,1.1)))))))</f>
        <v>Vitoria,Ruben</v>
      </c>
      <c r="G95" s="8" t="str">
        <f>IF(I87=1,G87,(IF(I88=1,G88,(IF(I89=1,G89,(IF(I90=1,G90,"")))))))</f>
        <v>EUK</v>
      </c>
      <c r="H95" s="8"/>
      <c r="I95" s="9">
        <v>4</v>
      </c>
      <c r="J95" s="39"/>
      <c r="K95" s="7" t="str">
        <f>IF(S87=1,P87,(IF(S88=1,P88,(IF(S89=1,P89,(IF(S90=1,P90,1.3)))))))</f>
        <v>Mignot,Marco</v>
      </c>
      <c r="L95" s="8" t="str">
        <f>IF(S87=1,Q87,(IF(S88=1,Q88,(IF(S89=1,Q89,(IF(S90=1,Q90,"")))))))</f>
        <v>FRA</v>
      </c>
      <c r="M95" s="8"/>
      <c r="N95" s="9">
        <v>1</v>
      </c>
      <c r="O95" s="39"/>
      <c r="P95" s="23">
        <f>IF(X95=1,K100,IF(X95=2,K101,IF(X95=3,K102,IF(X95=4,K103,K100))))</f>
        <v>600</v>
      </c>
      <c r="Q95" s="5">
        <f>IF(X95=1,L100,IF(X95=2,L101,IF(X95=3,L102,IF(X95=4,L103,L100))))</f>
        <v>560</v>
      </c>
      <c r="R95" s="5"/>
      <c r="S95" s="1" t="s">
        <v>9</v>
      </c>
      <c r="T95" s="1" t="str">
        <f>IF(X95=1,O100,IF(X95=2,O101,IF(X95=3,O102,IF(X95=4,O103,O100))))</f>
        <v>3rd</v>
      </c>
      <c r="U95" s="7" t="str">
        <f>IF(I95=1,F95,(IF(I96=1,F96,(IF(I97=1,F97,(IF(I98=1,F98,1.1)))))))</f>
        <v>Etienne,Leo Paul</v>
      </c>
      <c r="V95" s="8" t="str">
        <f>IF(I95=1,G95,(IF(I96=1,G96,(IF(I97=1,G97,(IF(I98=1,G98,"")))))))</f>
        <v>FRA</v>
      </c>
      <c r="W95" s="8"/>
      <c r="X95" s="9">
        <v>3</v>
      </c>
    </row>
    <row r="96" spans="1:24" ht="10" customHeight="1" x14ac:dyDescent="0.15">
      <c r="A96" s="1">
        <v>86</v>
      </c>
      <c r="B96" s="28" t="s">
        <v>173</v>
      </c>
      <c r="C96" s="29" t="s">
        <v>67</v>
      </c>
      <c r="D96" s="29">
        <v>10652</v>
      </c>
      <c r="E96" s="6" t="str">
        <f>$C$7</f>
        <v>Blue</v>
      </c>
      <c r="F96" s="10" t="str">
        <f>IF(I87=2,F87,(IF(I88=2,F88,(IF(I89=2,F89,(IF(I90=2,F90,2.1)))))))</f>
        <v>Etienne,Leo Paul</v>
      </c>
      <c r="G96" s="11" t="str">
        <f>IF(I87=2,G87,(IF(I88=2,G88,(IF(I89=2,G89,(IF(I90=2,G90,"")))))))</f>
        <v>FRA</v>
      </c>
      <c r="H96" s="11"/>
      <c r="I96" s="12">
        <v>1</v>
      </c>
      <c r="J96" s="39"/>
      <c r="K96" s="10" t="str">
        <f>IF(S87=2,P87,(IF(S88=2,P88,(IF(S89=2,P89,(IF(S90=2,P90,2.3)))))))</f>
        <v>Norman,Stanley</v>
      </c>
      <c r="L96" s="11" t="str">
        <f>IF(S87=2,Q87,(IF(S88=2,Q88,(IF(S89=2,Q89,(IF(S90=2,Q90,"")))))))</f>
        <v>GBR</v>
      </c>
      <c r="M96" s="11"/>
      <c r="N96" s="12">
        <v>4</v>
      </c>
      <c r="O96" s="39"/>
      <c r="P96" s="23">
        <f>IF(X96=1,K100,IF(X96=2,K101,IF(X96=3,K102,IF(X96=4,K103,K101))))</f>
        <v>500</v>
      </c>
      <c r="Q96" s="5">
        <f>IF(X96=1,L100,IF(X96=2,L101,IF(X96=3,L102,IF(X96=4,L103,L101))))</f>
        <v>525</v>
      </c>
      <c r="R96" s="5"/>
      <c r="S96" s="1" t="s">
        <v>9</v>
      </c>
      <c r="T96" s="1" t="str">
        <f>IF(X96=1,O100,IF(X96=2,O101,IF(X96=3,O102,IF(X96=4,O103,O101))))</f>
        <v>4th</v>
      </c>
      <c r="U96" s="10" t="str">
        <f>IF(I96=2,F96,(IF(I97=2,F97,(IF(I98=2,F98,(IF(I95=2,F95,2.1)))))))</f>
        <v xml:space="preserve">Carrique,Tiago  </v>
      </c>
      <c r="V96" s="11" t="str">
        <f>IF(I96=2,G96,(IF(I97=2,G97,(IF(I98=2,G98,(IF(I95=2,G95,"")))))))</f>
        <v>FRA</v>
      </c>
      <c r="W96" s="11"/>
      <c r="X96" s="12">
        <v>4</v>
      </c>
    </row>
    <row r="97" spans="1:24" ht="10" customHeight="1" x14ac:dyDescent="0.15">
      <c r="A97" s="1">
        <v>87</v>
      </c>
      <c r="B97" s="28" t="s">
        <v>174</v>
      </c>
      <c r="C97" s="29" t="s">
        <v>153</v>
      </c>
      <c r="D97" s="29">
        <v>11267</v>
      </c>
      <c r="E97" s="6" t="str">
        <f>$C$8</f>
        <v>White</v>
      </c>
      <c r="F97" s="10" t="str">
        <f>IF(N87=1,K87,(IF(N88=1,K88,(IF(N89=1,K89,(IF(N90=1,K90,1.2)))))))</f>
        <v xml:space="preserve">Carrique,Tiago  </v>
      </c>
      <c r="G97" s="11" t="str">
        <f>IF(N87=1,L87,(IF(N88=1,L88,(IF(N89=1,L89,(IF(N90=1,L90,"")))))))</f>
        <v>FRA</v>
      </c>
      <c r="H97" s="11"/>
      <c r="I97" s="12">
        <v>2</v>
      </c>
      <c r="J97" s="39"/>
      <c r="K97" s="10" t="str">
        <f>IF(X87=1,U87,(IF(X88=1,U88,(IF(X89=1,U89,(IF(X90=1,U90,1.4)))))))</f>
        <v>Antunes,Afonso</v>
      </c>
      <c r="L97" s="11" t="str">
        <f>IF(X87=1,V87,(IF(X88=1,V88,(IF(X89=1,V89,(IF(X90=1,V90,"")))))))</f>
        <v>PRT</v>
      </c>
      <c r="M97" s="11"/>
      <c r="N97" s="12">
        <v>3</v>
      </c>
      <c r="O97" s="39"/>
      <c r="P97" s="23">
        <f>IF(X97=1,K100,IF(X97=2,K101,IF(X97=3,K102,IF(X97=4,K103,K102))))</f>
        <v>2000</v>
      </c>
      <c r="Q97" s="5">
        <f>IF(X97=1,L100,IF(X97=2,L101,IF(X97=3,L102,IF(X97=4,L103,L102))))</f>
        <v>1000</v>
      </c>
      <c r="R97" s="5"/>
      <c r="S97" s="1" t="s">
        <v>9</v>
      </c>
      <c r="T97" s="1" t="str">
        <f>IF(X97=1,O100,IF(X97=2,O101,IF(X97=3,O102,IF(X97=4,O103,O102))))</f>
        <v>1st</v>
      </c>
      <c r="U97" s="10" t="str">
        <f>IF(N95=1,K95,(IF(N96=1,K96,(IF(N97=1,K97,(IF(N98=1,K98,1.2)))))))</f>
        <v>Mignot,Marco</v>
      </c>
      <c r="V97" s="11" t="str">
        <f>IF(N95=1,L95,(IF(N96=1,L96,(IF(N97=1,L97,(IF(N98=1,L98,"")))))))</f>
        <v>FRA</v>
      </c>
      <c r="W97" s="11"/>
      <c r="X97" s="12">
        <v>1</v>
      </c>
    </row>
    <row r="98" spans="1:24" ht="10" customHeight="1" x14ac:dyDescent="0.15">
      <c r="A98" s="1">
        <v>88</v>
      </c>
      <c r="B98" s="38" t="s">
        <v>175</v>
      </c>
      <c r="C98" s="29" t="s">
        <v>67</v>
      </c>
      <c r="D98" s="29">
        <v>11535</v>
      </c>
      <c r="E98" s="6" t="str">
        <f>$C$9</f>
        <v>Green</v>
      </c>
      <c r="F98" s="13" t="str">
        <f>IF(N87=2,K87,(IF(N88=2,K88,(IF(N89=2,K89,(IF(N90=2,K90,2.2)))))))</f>
        <v>Jensen,Lenni</v>
      </c>
      <c r="G98" s="14" t="str">
        <f>IF(N87=2,L87,(IF(N88=2,L88,(IF(N89=2,L89,(IF(N90=2,L90,"")))))))</f>
        <v>DEU</v>
      </c>
      <c r="H98" s="14"/>
      <c r="I98" s="15">
        <v>3</v>
      </c>
      <c r="J98" s="39"/>
      <c r="K98" s="13" t="str">
        <f>IF(X87=2,U87,(IF(X88=2,U88,(IF(X89=2,U89,(IF(X90=2,U90,2.4)))))))</f>
        <v xml:space="preserve">Blouin,Erwan  </v>
      </c>
      <c r="L98" s="14" t="str">
        <f>IF(X87=2,V87,(IF(X88=2,V88,(IF(X89=2,V89,(IF(X90=2,V90,"")))))))</f>
        <v>FRA</v>
      </c>
      <c r="M98" s="14"/>
      <c r="N98" s="15">
        <v>2</v>
      </c>
      <c r="O98" s="39"/>
      <c r="P98" s="23">
        <f>IF(X98=1,K100,IF(X98=2,K101,IF(X98=3,K102,IF(X98=4,K103,K103))))</f>
        <v>900</v>
      </c>
      <c r="Q98" s="5">
        <f>IF(X98=1,L100,IF(X98=2,L101,IF(X98=3,L102,IF(X98=4,L103,L103))))</f>
        <v>750</v>
      </c>
      <c r="R98" s="5"/>
      <c r="S98" s="1" t="s">
        <v>9</v>
      </c>
      <c r="T98" s="1" t="str">
        <f>IF(X98=1,O100,IF(X98=2,O101,IF(X98=3,O102,IF(X98=4,O103,O103))))</f>
        <v>2nd</v>
      </c>
      <c r="U98" s="13" t="str">
        <f>IF(N96=2,K96,(IF(N97=2,K97,(IF(N98=2,K98,(IF(N95=2,K95,2.2)))))))</f>
        <v xml:space="preserve">Blouin,Erwan  </v>
      </c>
      <c r="V98" s="14" t="str">
        <f>IF(N96=2,L96,(IF(N97=2,L97,(IF(N98=2,L98,(IF(N95=2,L95,"")))))))</f>
        <v>FRA</v>
      </c>
      <c r="W98" s="14"/>
      <c r="X98" s="15">
        <v>2</v>
      </c>
    </row>
    <row r="99" spans="1:24" ht="10" customHeight="1" x14ac:dyDescent="0.15">
      <c r="A99" s="1">
        <v>89</v>
      </c>
      <c r="B99" s="38" t="s">
        <v>176</v>
      </c>
      <c r="C99" s="29" t="s">
        <v>70</v>
      </c>
      <c r="D99" s="29">
        <v>11529</v>
      </c>
      <c r="F99" s="39"/>
      <c r="G99" s="39"/>
      <c r="H99" s="39"/>
      <c r="I99" s="39"/>
      <c r="J99" s="39"/>
      <c r="K99" s="39"/>
      <c r="L99" s="39" t="s">
        <v>50</v>
      </c>
      <c r="M99" s="39"/>
      <c r="N99" s="39"/>
      <c r="O99" s="39"/>
      <c r="P99" s="1"/>
      <c r="Q99" s="5"/>
      <c r="R99" s="5"/>
      <c r="S99" s="1"/>
      <c r="T99" s="39"/>
      <c r="U99" s="39"/>
      <c r="V99" s="39"/>
      <c r="W99" s="39"/>
      <c r="X99" s="39"/>
    </row>
    <row r="100" spans="1:24" ht="10" customHeight="1" x14ac:dyDescent="0.15">
      <c r="A100" s="1">
        <v>90</v>
      </c>
      <c r="B100" s="38" t="s">
        <v>177</v>
      </c>
      <c r="C100" s="29" t="s">
        <v>67</v>
      </c>
      <c r="D100" s="29">
        <v>11373</v>
      </c>
      <c r="F100" s="39"/>
      <c r="G100" s="39"/>
      <c r="H100" s="39"/>
      <c r="I100" s="39"/>
      <c r="J100" s="39"/>
      <c r="K100" s="18">
        <f>IF($C$2=1500,750,IF($C$2=2000,900,IF($C$2=2500,1000,IF($C$2=5000,2000,IF($C$2=7500,2000,IF($C$2=10000,2500,IF($C$2=15000,6000,"")))))))</f>
        <v>2000</v>
      </c>
      <c r="L100" s="1">
        <v>1000</v>
      </c>
      <c r="M100" s="1"/>
      <c r="N100" s="1" t="s">
        <v>9</v>
      </c>
      <c r="O100" s="39" t="s">
        <v>51</v>
      </c>
      <c r="P100" s="1"/>
      <c r="Q100" s="5"/>
      <c r="R100" s="5"/>
      <c r="S100" s="1"/>
      <c r="T100" s="39"/>
      <c r="U100" s="39"/>
      <c r="V100" s="39"/>
      <c r="W100" s="39"/>
      <c r="X100" s="39"/>
    </row>
    <row r="101" spans="1:24" ht="10" customHeight="1" x14ac:dyDescent="0.15">
      <c r="A101" s="1">
        <v>91</v>
      </c>
      <c r="B101" s="38" t="s">
        <v>178</v>
      </c>
      <c r="C101" s="29" t="s">
        <v>86</v>
      </c>
      <c r="D101" s="29">
        <v>11427</v>
      </c>
      <c r="F101" s="39"/>
      <c r="G101" s="39"/>
      <c r="H101" s="39"/>
      <c r="I101" s="39"/>
      <c r="J101" s="39"/>
      <c r="K101" s="18">
        <f>IF($C$2=1500,350,IF($C$2=2000,400,IF($C$2=2500,400,IF($C$2=5000,900,IF($C$2=7500,1000,IF($C$2=10000,1500,IF($C$2=15000,3000,"")))))))</f>
        <v>900</v>
      </c>
      <c r="L101" s="1">
        <v>750</v>
      </c>
      <c r="M101" s="1"/>
      <c r="N101" s="1" t="s">
        <v>9</v>
      </c>
      <c r="O101" s="39" t="s">
        <v>52</v>
      </c>
      <c r="P101" s="1"/>
      <c r="Q101" s="5"/>
      <c r="R101" s="5"/>
      <c r="S101" s="1"/>
      <c r="T101" s="39"/>
      <c r="U101" s="39"/>
      <c r="V101" s="39"/>
      <c r="W101" s="39"/>
      <c r="X101" s="39"/>
    </row>
    <row r="102" spans="1:24" ht="10" customHeight="1" x14ac:dyDescent="0.15">
      <c r="A102" s="1">
        <v>92</v>
      </c>
      <c r="B102" s="28" t="s">
        <v>179</v>
      </c>
      <c r="C102" s="29" t="s">
        <v>153</v>
      </c>
      <c r="D102" s="29">
        <v>11589</v>
      </c>
      <c r="F102" s="39"/>
      <c r="G102" s="39"/>
      <c r="H102" s="39"/>
      <c r="I102" s="39"/>
      <c r="J102" s="39"/>
      <c r="K102" s="18">
        <f>IF($C$2=1500,110,IF($C$2=2000,160,IF($C$2=2500,300,IF($C$2=5000,600,IF($C$2=7500,800,IF($C$2=10000,1100,IF($C$2=15000,1100,"")))))))</f>
        <v>600</v>
      </c>
      <c r="L102" s="1">
        <v>560</v>
      </c>
      <c r="M102" s="1"/>
      <c r="N102" s="1" t="s">
        <v>9</v>
      </c>
      <c r="O102" s="39" t="s">
        <v>218</v>
      </c>
      <c r="P102" s="1"/>
      <c r="Q102" s="5"/>
      <c r="R102" s="5"/>
      <c r="S102" s="1"/>
      <c r="T102" s="39"/>
      <c r="U102" s="39"/>
      <c r="V102" s="39"/>
      <c r="W102" s="39"/>
      <c r="X102" s="39"/>
    </row>
    <row r="103" spans="1:24" ht="10" customHeight="1" x14ac:dyDescent="0.15">
      <c r="A103" s="1">
        <v>93</v>
      </c>
      <c r="B103" s="28" t="s">
        <v>180</v>
      </c>
      <c r="C103" s="32" t="s">
        <v>86</v>
      </c>
      <c r="D103" s="32" t="s">
        <v>181</v>
      </c>
      <c r="F103" s="39"/>
      <c r="G103" s="39"/>
      <c r="H103" s="39"/>
      <c r="I103" s="39"/>
      <c r="J103" s="39"/>
      <c r="K103" s="18">
        <f>IF($C$2=1500,90,IF($C$2=2000,140,IF($C$2=2500,200,IF($C$2=5000,500,IF($C$2=7500,600,IF($C$2=10000,900,IF($C$2=15000,900,"")))))))</f>
        <v>500</v>
      </c>
      <c r="L103" s="1">
        <v>525</v>
      </c>
      <c r="M103" s="1"/>
      <c r="N103" s="1" t="s">
        <v>9</v>
      </c>
      <c r="O103" s="39" t="s">
        <v>219</v>
      </c>
      <c r="P103" s="1"/>
      <c r="Q103" s="5"/>
      <c r="R103" s="5"/>
      <c r="S103" s="1"/>
      <c r="T103" s="39"/>
      <c r="U103" s="39"/>
      <c r="V103" s="39"/>
      <c r="W103" s="39"/>
      <c r="X103" s="39"/>
    </row>
    <row r="104" spans="1:24" ht="10" customHeight="1" x14ac:dyDescent="0.15">
      <c r="A104" s="1">
        <v>94</v>
      </c>
      <c r="B104" s="28" t="s">
        <v>182</v>
      </c>
      <c r="C104" s="32" t="s">
        <v>78</v>
      </c>
      <c r="D104" s="32" t="s">
        <v>183</v>
      </c>
      <c r="F104" s="39"/>
      <c r="G104" s="39"/>
      <c r="H104" s="39"/>
      <c r="I104" s="39"/>
      <c r="J104" s="39"/>
      <c r="K104" s="1"/>
      <c r="L104" s="1"/>
      <c r="M104" s="1"/>
      <c r="N104" s="1"/>
      <c r="O104" s="39"/>
      <c r="P104" s="1"/>
      <c r="Q104" s="5"/>
      <c r="R104" s="5"/>
      <c r="S104" s="1"/>
      <c r="T104" s="39"/>
      <c r="U104" s="39"/>
      <c r="V104" s="39"/>
      <c r="W104" s="39"/>
      <c r="X104" s="39"/>
    </row>
    <row r="105" spans="1:24" ht="10" customHeight="1" x14ac:dyDescent="0.15">
      <c r="A105" s="1">
        <v>95</v>
      </c>
      <c r="B105" s="28" t="s">
        <v>184</v>
      </c>
      <c r="C105" s="29" t="s">
        <v>153</v>
      </c>
      <c r="D105" s="29">
        <v>11401</v>
      </c>
      <c r="F105" s="39"/>
      <c r="G105" s="39"/>
      <c r="H105" s="39"/>
      <c r="I105" s="39"/>
      <c r="J105" s="39"/>
      <c r="K105" s="1"/>
      <c r="L105" s="1"/>
      <c r="M105" s="1"/>
      <c r="N105" s="1"/>
      <c r="O105" s="39"/>
      <c r="P105" s="1"/>
      <c r="Q105" s="5"/>
      <c r="R105" s="5"/>
      <c r="S105" s="1"/>
      <c r="T105" s="39"/>
      <c r="U105" s="39"/>
      <c r="V105" s="39"/>
      <c r="W105" s="39"/>
      <c r="X105" s="39"/>
    </row>
    <row r="106" spans="1:24" ht="10" customHeight="1" x14ac:dyDescent="0.15">
      <c r="A106" s="1">
        <v>96</v>
      </c>
      <c r="B106" s="28" t="s">
        <v>185</v>
      </c>
      <c r="C106" s="32" t="s">
        <v>186</v>
      </c>
      <c r="D106" s="29">
        <v>8875</v>
      </c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</row>
    <row r="107" spans="1:24" ht="10" customHeight="1" x14ac:dyDescent="0.15">
      <c r="A107" s="1">
        <v>97</v>
      </c>
      <c r="B107" s="28" t="s">
        <v>187</v>
      </c>
      <c r="C107" s="29" t="s">
        <v>98</v>
      </c>
      <c r="D107" s="29">
        <v>11388</v>
      </c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</row>
    <row r="108" spans="1:24" ht="10" customHeight="1" x14ac:dyDescent="0.15">
      <c r="A108" s="1">
        <v>98</v>
      </c>
      <c r="B108" s="28" t="s">
        <v>188</v>
      </c>
      <c r="C108" s="32" t="s">
        <v>78</v>
      </c>
      <c r="D108" s="32" t="s">
        <v>189</v>
      </c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</row>
    <row r="109" spans="1:24" ht="10" customHeight="1" x14ac:dyDescent="0.15">
      <c r="A109" s="1">
        <v>99</v>
      </c>
      <c r="B109" s="28" t="s">
        <v>190</v>
      </c>
      <c r="C109" s="32" t="s">
        <v>67</v>
      </c>
      <c r="D109" s="32" t="s">
        <v>191</v>
      </c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</row>
    <row r="110" spans="1:24" ht="10" customHeight="1" x14ac:dyDescent="0.15">
      <c r="A110" s="1">
        <v>100</v>
      </c>
      <c r="B110" s="28" t="s">
        <v>192</v>
      </c>
      <c r="C110" s="29" t="s">
        <v>78</v>
      </c>
      <c r="D110" s="29">
        <v>11409</v>
      </c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</row>
    <row r="111" spans="1:24" ht="10" customHeight="1" x14ac:dyDescent="0.15">
      <c r="A111" s="1">
        <v>101</v>
      </c>
      <c r="B111" s="28" t="s">
        <v>193</v>
      </c>
      <c r="C111" s="32" t="s">
        <v>67</v>
      </c>
      <c r="D111" s="29">
        <v>11523</v>
      </c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</row>
    <row r="112" spans="1:24" ht="10" customHeight="1" x14ac:dyDescent="0.15">
      <c r="A112" s="1">
        <v>102</v>
      </c>
      <c r="B112" s="28" t="s">
        <v>194</v>
      </c>
      <c r="C112" s="32" t="s">
        <v>86</v>
      </c>
      <c r="D112" s="32" t="s">
        <v>195</v>
      </c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</row>
    <row r="113" spans="1:24" ht="10" customHeight="1" x14ac:dyDescent="0.15">
      <c r="A113" s="1">
        <v>103</v>
      </c>
      <c r="B113" s="28" t="s">
        <v>196</v>
      </c>
      <c r="C113" s="29" t="s">
        <v>78</v>
      </c>
      <c r="D113" s="29">
        <v>8514</v>
      </c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</row>
    <row r="114" spans="1:24" ht="10" customHeight="1" x14ac:dyDescent="0.15">
      <c r="A114" s="1">
        <v>104</v>
      </c>
      <c r="B114" s="28" t="s">
        <v>197</v>
      </c>
      <c r="C114" s="29" t="s">
        <v>86</v>
      </c>
      <c r="D114" s="29">
        <v>10704</v>
      </c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</row>
    <row r="115" spans="1:24" ht="10" customHeight="1" x14ac:dyDescent="0.15">
      <c r="A115" s="1">
        <v>105</v>
      </c>
      <c r="B115" s="28" t="s">
        <v>198</v>
      </c>
      <c r="C115" s="29" t="s">
        <v>67</v>
      </c>
      <c r="D115" s="29">
        <v>10858</v>
      </c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</row>
    <row r="116" spans="1:24" ht="10" customHeight="1" x14ac:dyDescent="0.15">
      <c r="A116" s="1">
        <v>106</v>
      </c>
      <c r="B116" s="28" t="s">
        <v>199</v>
      </c>
      <c r="C116" s="32" t="s">
        <v>98</v>
      </c>
      <c r="D116" s="29">
        <v>9673</v>
      </c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</row>
    <row r="117" spans="1:24" ht="10" customHeight="1" x14ac:dyDescent="0.15">
      <c r="A117" s="1">
        <v>107</v>
      </c>
      <c r="B117" s="28" t="s">
        <v>200</v>
      </c>
      <c r="C117" s="32" t="s">
        <v>86</v>
      </c>
      <c r="D117" s="29">
        <v>11672</v>
      </c>
    </row>
    <row r="118" spans="1:24" ht="10" customHeight="1" x14ac:dyDescent="0.15">
      <c r="A118" s="1">
        <v>108</v>
      </c>
      <c r="B118" s="28" t="s">
        <v>201</v>
      </c>
      <c r="C118" s="32" t="s">
        <v>86</v>
      </c>
      <c r="D118" s="29">
        <v>11679</v>
      </c>
    </row>
    <row r="119" spans="1:24" ht="10" customHeight="1" x14ac:dyDescent="0.15">
      <c r="A119" s="1">
        <v>109</v>
      </c>
      <c r="B119" s="28" t="s">
        <v>202</v>
      </c>
      <c r="C119" s="32" t="s">
        <v>153</v>
      </c>
      <c r="D119" s="29">
        <v>11669</v>
      </c>
    </row>
    <row r="120" spans="1:24" ht="10" customHeight="1" x14ac:dyDescent="0.15">
      <c r="A120" s="1">
        <v>110</v>
      </c>
      <c r="B120" s="28" t="s">
        <v>203</v>
      </c>
      <c r="C120" s="32" t="s">
        <v>67</v>
      </c>
      <c r="D120" s="29">
        <v>11683</v>
      </c>
    </row>
    <row r="121" spans="1:24" ht="10" customHeight="1" x14ac:dyDescent="0.15">
      <c r="A121" s="1">
        <v>111</v>
      </c>
      <c r="B121" s="28" t="s">
        <v>204</v>
      </c>
      <c r="C121" s="32" t="s">
        <v>167</v>
      </c>
      <c r="D121" s="29">
        <v>11628</v>
      </c>
    </row>
    <row r="122" spans="1:24" ht="10" customHeight="1" x14ac:dyDescent="0.15">
      <c r="A122" s="1">
        <v>112</v>
      </c>
      <c r="B122" s="28" t="s">
        <v>205</v>
      </c>
      <c r="C122" s="32" t="s">
        <v>67</v>
      </c>
      <c r="D122" s="29">
        <v>11690</v>
      </c>
    </row>
    <row r="123" spans="1:24" ht="10" customHeight="1" x14ac:dyDescent="0.15">
      <c r="A123" s="1">
        <v>113</v>
      </c>
      <c r="B123" s="28" t="s">
        <v>206</v>
      </c>
      <c r="C123" s="32" t="s">
        <v>67</v>
      </c>
      <c r="D123" s="32" t="s">
        <v>207</v>
      </c>
    </row>
    <row r="124" spans="1:24" ht="10" customHeight="1" x14ac:dyDescent="0.15">
      <c r="A124" s="1">
        <v>114</v>
      </c>
      <c r="B124" s="28" t="s">
        <v>208</v>
      </c>
      <c r="C124" s="32" t="s">
        <v>209</v>
      </c>
      <c r="D124" s="32" t="s">
        <v>210</v>
      </c>
    </row>
    <row r="125" spans="1:24" ht="10" customHeight="1" x14ac:dyDescent="0.15">
      <c r="A125" s="1">
        <v>115</v>
      </c>
      <c r="B125" s="28" t="s">
        <v>211</v>
      </c>
      <c r="C125" s="32" t="s">
        <v>86</v>
      </c>
      <c r="D125" s="32" t="s">
        <v>212</v>
      </c>
    </row>
    <row r="126" spans="1:24" ht="10" customHeight="1" x14ac:dyDescent="0.15">
      <c r="A126" s="1">
        <v>116</v>
      </c>
      <c r="B126" s="28" t="s">
        <v>213</v>
      </c>
      <c r="C126" s="32" t="s">
        <v>186</v>
      </c>
      <c r="D126" s="32" t="s">
        <v>214</v>
      </c>
    </row>
    <row r="127" spans="1:24" ht="10" customHeight="1" x14ac:dyDescent="0.15">
      <c r="A127" s="1">
        <v>117</v>
      </c>
    </row>
    <row r="128" spans="1:24" ht="10" customHeight="1" x14ac:dyDescent="0.15">
      <c r="A128" s="1">
        <v>118</v>
      </c>
    </row>
    <row r="129" spans="1:1" ht="10" customHeight="1" x14ac:dyDescent="0.15">
      <c r="A129" s="1">
        <v>119</v>
      </c>
    </row>
    <row r="130" spans="1:1" ht="10" customHeight="1" x14ac:dyDescent="0.15">
      <c r="A130" s="1">
        <v>120</v>
      </c>
    </row>
    <row r="131" spans="1:1" ht="10" customHeight="1" x14ac:dyDescent="0.15">
      <c r="A131" s="1">
        <v>121</v>
      </c>
    </row>
    <row r="132" spans="1:1" ht="10" customHeight="1" x14ac:dyDescent="0.15">
      <c r="A132" s="1">
        <v>122</v>
      </c>
    </row>
    <row r="133" spans="1:1" ht="10" customHeight="1" x14ac:dyDescent="0.15">
      <c r="A133" s="1">
        <v>123</v>
      </c>
    </row>
    <row r="134" spans="1:1" ht="10" customHeight="1" x14ac:dyDescent="0.15">
      <c r="A134" s="1">
        <v>124</v>
      </c>
    </row>
    <row r="135" spans="1:1" ht="10" customHeight="1" x14ac:dyDescent="0.15">
      <c r="A135" s="1">
        <v>125</v>
      </c>
    </row>
    <row r="136" spans="1:1" ht="10" customHeight="1" x14ac:dyDescent="0.15">
      <c r="A136" s="1">
        <v>126</v>
      </c>
    </row>
    <row r="137" spans="1:1" ht="10" customHeight="1" x14ac:dyDescent="0.15">
      <c r="A137" s="1">
        <v>127</v>
      </c>
    </row>
    <row r="138" spans="1:1" ht="10" customHeight="1" x14ac:dyDescent="0.15">
      <c r="A138" s="1">
        <v>128</v>
      </c>
    </row>
  </sheetData>
  <mergeCells count="5">
    <mergeCell ref="K1:P1"/>
    <mergeCell ref="K2:P2"/>
    <mergeCell ref="K3:P3"/>
    <mergeCell ref="K4:P4"/>
    <mergeCell ref="K5:P5"/>
  </mergeCells>
  <phoneticPr fontId="0" type="noConversion"/>
  <printOptions horizontalCentered="1" verticalCentered="1"/>
  <pageMargins left="0.5" right="0.5" top="0" bottom="0" header="0.5" footer="0.5"/>
  <pageSetup scale="88" orientation="portrait" horizontalDpi="360" verticalDpi="360" r:id="rId1"/>
  <headerFooter alignWithMargins="0"/>
  <rowBreaks count="1" manualBreakCount="1">
    <brk id="47" min="4" max="23" man="1"/>
  </rowBreaks>
  <colBreaks count="1" manualBreakCount="1">
    <brk id="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Men1-4Star128Format8mxm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 Hunt</dc:creator>
  <cp:lastModifiedBy>Microsoft Office User</cp:lastModifiedBy>
  <cp:lastPrinted>2017-06-25T10:56:35Z</cp:lastPrinted>
  <dcterms:created xsi:type="dcterms:W3CDTF">1998-02-09T08:27:28Z</dcterms:created>
  <dcterms:modified xsi:type="dcterms:W3CDTF">2017-06-25T11:54:20Z</dcterms:modified>
</cp:coreProperties>
</file>