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 date1904="1"/>
  <mc:AlternateContent xmlns:mc="http://schemas.openxmlformats.org/markup-compatibility/2006">
    <mc:Choice Requires="x15">
      <x15ac:absPath xmlns:x15ac="http://schemas.microsoft.com/office/spreadsheetml/2010/11/ac" url="/Users/Rob/Dropbox/ASP EUROPE/4.WSLE Events/14.EspinhoJQS17/"/>
    </mc:Choice>
  </mc:AlternateContent>
  <bookViews>
    <workbookView xWindow="0" yWindow="460" windowWidth="28800" windowHeight="17460"/>
  </bookViews>
  <sheets>
    <sheet name="MenLQS1-6Grade32Format8mxm" sheetId="1" r:id="rId1"/>
  </sheets>
  <definedNames>
    <definedName name="_xlnm.Print_Area" localSheetId="0">'MenLQS1-6Grade32Format8mxm'!$E$1:$X$44</definedName>
    <definedName name="_xlnm.Print_Titles" localSheetId="0">'MenLQS1-6Grade32Format8mxm'!$1:$5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12" i="1" l="1"/>
  <c r="W11" i="1"/>
  <c r="W10" i="1"/>
  <c r="W9" i="1"/>
  <c r="R12" i="1"/>
  <c r="R11" i="1"/>
  <c r="R10" i="1"/>
  <c r="R9" i="1"/>
  <c r="M12" i="1"/>
  <c r="M11" i="1"/>
  <c r="M10" i="1"/>
  <c r="M9" i="1"/>
  <c r="H12" i="1"/>
  <c r="H11" i="1"/>
  <c r="H10" i="1"/>
  <c r="H9" i="1"/>
  <c r="V24" i="1"/>
  <c r="U24" i="1"/>
  <c r="Q24" i="1"/>
  <c r="P24" i="1"/>
  <c r="L24" i="1"/>
  <c r="K24" i="1"/>
  <c r="G24" i="1"/>
  <c r="F24" i="1"/>
  <c r="Q12" i="1"/>
  <c r="R24" i="1"/>
  <c r="M24" i="1"/>
  <c r="H24" i="1"/>
  <c r="L19" i="1"/>
  <c r="U19" i="1"/>
  <c r="V19" i="1"/>
  <c r="Q19" i="1"/>
  <c r="P19" i="1"/>
  <c r="R19" i="1"/>
  <c r="K19" i="1"/>
  <c r="F19" i="1"/>
  <c r="G19" i="1"/>
  <c r="G12" i="1"/>
  <c r="F12" i="1"/>
  <c r="P12" i="1"/>
  <c r="V12" i="1"/>
  <c r="U12" i="1"/>
  <c r="L12" i="1"/>
  <c r="K12" i="1"/>
  <c r="L11" i="1"/>
  <c r="K11" i="1"/>
  <c r="V11" i="1"/>
  <c r="U11" i="1"/>
  <c r="Q11" i="1"/>
  <c r="P11" i="1"/>
  <c r="G11" i="1"/>
  <c r="F11" i="1"/>
  <c r="V10" i="1"/>
  <c r="U10" i="1"/>
  <c r="V9" i="1"/>
  <c r="U9" i="1"/>
  <c r="Q10" i="1"/>
  <c r="P10" i="1"/>
  <c r="Q9" i="1"/>
  <c r="P9" i="1"/>
  <c r="L10" i="1"/>
  <c r="K10" i="1"/>
  <c r="G10" i="1"/>
  <c r="F10" i="1"/>
  <c r="L9" i="1"/>
  <c r="K9" i="1"/>
  <c r="G9" i="1"/>
  <c r="F9" i="1"/>
  <c r="E12" i="1"/>
  <c r="E11" i="1"/>
  <c r="E10" i="1"/>
  <c r="E9" i="1"/>
  <c r="Q7" i="1"/>
  <c r="G7" i="1"/>
  <c r="U26" i="1"/>
  <c r="K26" i="1"/>
  <c r="L44" i="1"/>
  <c r="L43" i="1"/>
  <c r="U41" i="1"/>
  <c r="T41" i="1"/>
  <c r="Q41" i="1"/>
  <c r="P41" i="1"/>
  <c r="L41" i="1"/>
  <c r="K41" i="1"/>
  <c r="G41" i="1"/>
  <c r="F41" i="1"/>
  <c r="E41" i="1"/>
  <c r="U40" i="1"/>
  <c r="T40" i="1"/>
  <c r="Q40" i="1"/>
  <c r="P40" i="1"/>
  <c r="L40" i="1"/>
  <c r="K40" i="1"/>
  <c r="G40" i="1"/>
  <c r="F40" i="1"/>
  <c r="E40" i="1"/>
  <c r="K38" i="1"/>
  <c r="U36" i="1"/>
  <c r="Q36" i="1"/>
  <c r="P36" i="1"/>
  <c r="L36" i="1"/>
  <c r="K36" i="1"/>
  <c r="G36" i="1"/>
  <c r="F36" i="1"/>
  <c r="E36" i="1"/>
  <c r="U35" i="1"/>
  <c r="Q35" i="1"/>
  <c r="P35" i="1"/>
  <c r="L35" i="1"/>
  <c r="K35" i="1"/>
  <c r="G35" i="1"/>
  <c r="F35" i="1"/>
  <c r="E35" i="1"/>
  <c r="K33" i="1"/>
  <c r="Q32" i="1"/>
  <c r="U31" i="1"/>
  <c r="Q31" i="1"/>
  <c r="P31" i="1"/>
  <c r="L31" i="1"/>
  <c r="K31" i="1"/>
  <c r="G31" i="1"/>
  <c r="F31" i="1"/>
  <c r="E31" i="1"/>
  <c r="U30" i="1"/>
  <c r="Q30" i="1"/>
  <c r="P30" i="1"/>
  <c r="L30" i="1"/>
  <c r="K30" i="1"/>
  <c r="G30" i="1"/>
  <c r="F30" i="1"/>
  <c r="E30" i="1"/>
  <c r="U29" i="1"/>
  <c r="Q29" i="1"/>
  <c r="P29" i="1"/>
  <c r="L29" i="1"/>
  <c r="K29" i="1"/>
  <c r="G29" i="1"/>
  <c r="F29" i="1"/>
  <c r="E29" i="1"/>
  <c r="U28" i="1"/>
  <c r="Q28" i="1"/>
  <c r="P28" i="1"/>
  <c r="L28" i="1"/>
  <c r="K28" i="1"/>
  <c r="G28" i="1"/>
  <c r="F28" i="1"/>
  <c r="E28" i="1"/>
  <c r="K5" i="1"/>
  <c r="K4" i="1"/>
  <c r="K2" i="1"/>
  <c r="U14" i="1"/>
  <c r="K14" i="1"/>
  <c r="V41" i="1"/>
  <c r="V40" i="1"/>
  <c r="V36" i="1"/>
  <c r="V35" i="1"/>
  <c r="V31" i="1"/>
  <c r="V30" i="1"/>
  <c r="V29" i="1"/>
  <c r="V28" i="1"/>
  <c r="Q14" i="1"/>
  <c r="G14" i="1"/>
  <c r="W24" i="1"/>
  <c r="W23" i="1"/>
  <c r="W22" i="1"/>
  <c r="W21" i="1"/>
  <c r="W19" i="1"/>
  <c r="W18" i="1"/>
  <c r="W17" i="1"/>
  <c r="W16" i="1"/>
  <c r="R23" i="1"/>
  <c r="R22" i="1"/>
  <c r="R21" i="1"/>
  <c r="R18" i="1"/>
  <c r="R17" i="1"/>
  <c r="R16" i="1"/>
  <c r="M23" i="1"/>
  <c r="M22" i="1"/>
  <c r="M21" i="1"/>
  <c r="M19" i="1"/>
  <c r="M18" i="1"/>
  <c r="M17" i="1"/>
  <c r="M16" i="1"/>
  <c r="H23" i="1"/>
  <c r="H22" i="1"/>
  <c r="H21" i="1"/>
  <c r="H19" i="1"/>
  <c r="H18" i="1"/>
  <c r="H17" i="1"/>
  <c r="H16" i="1"/>
  <c r="E24" i="1"/>
  <c r="E23" i="1"/>
  <c r="V22" i="1"/>
  <c r="Q22" i="1"/>
  <c r="L22" i="1"/>
  <c r="G22" i="1"/>
  <c r="E22" i="1"/>
  <c r="V21" i="1"/>
  <c r="Q21" i="1"/>
  <c r="L21" i="1"/>
  <c r="G21" i="1"/>
  <c r="E21" i="1"/>
  <c r="E19" i="1"/>
  <c r="E18" i="1"/>
  <c r="V17" i="1"/>
  <c r="Q17" i="1"/>
  <c r="L17" i="1"/>
  <c r="G17" i="1"/>
  <c r="E17" i="1"/>
  <c r="V16" i="1"/>
  <c r="Q16" i="1"/>
  <c r="L16" i="1"/>
  <c r="G16" i="1"/>
  <c r="E16" i="1"/>
  <c r="L18" i="1"/>
  <c r="K18" i="1"/>
  <c r="L23" i="1"/>
  <c r="K23" i="1"/>
  <c r="Q23" i="1"/>
  <c r="P23" i="1"/>
  <c r="Q18" i="1"/>
  <c r="P18" i="1"/>
  <c r="V18" i="1"/>
  <c r="U18" i="1"/>
  <c r="V23" i="1"/>
  <c r="U23" i="1"/>
  <c r="G23" i="1"/>
  <c r="F23" i="1"/>
  <c r="G18" i="1"/>
  <c r="F18" i="1"/>
  <c r="U22" i="1"/>
  <c r="P22" i="1"/>
  <c r="K22" i="1"/>
  <c r="F22" i="1"/>
  <c r="U21" i="1"/>
  <c r="P21" i="1"/>
  <c r="K21" i="1"/>
  <c r="F21" i="1"/>
  <c r="U17" i="1"/>
  <c r="P17" i="1"/>
  <c r="K17" i="1"/>
  <c r="F17" i="1"/>
  <c r="U16" i="1"/>
  <c r="P16" i="1"/>
  <c r="K16" i="1"/>
  <c r="F16" i="1"/>
</calcChain>
</file>

<file path=xl/sharedStrings.xml><?xml version="1.0" encoding="utf-8"?>
<sst xmlns="http://schemas.openxmlformats.org/spreadsheetml/2006/main" count="156" uniqueCount="108">
  <si>
    <t>ENTER DETAILS IN CELLS C2-9 BELOW</t>
  </si>
  <si>
    <t>Event Rating &gt;</t>
  </si>
  <si>
    <t>Event Name &gt;</t>
  </si>
  <si>
    <t>Event Site &gt;</t>
  </si>
  <si>
    <t>Event Dates &gt;</t>
  </si>
  <si>
    <t>Colour Order #1&gt;</t>
  </si>
  <si>
    <t>Red</t>
  </si>
  <si>
    <t>pts</t>
  </si>
  <si>
    <t>Colour Order #2&gt;</t>
  </si>
  <si>
    <t>White</t>
  </si>
  <si>
    <t>Evt</t>
  </si>
  <si>
    <t>Colour Order #3&gt;</t>
  </si>
  <si>
    <t>Sd</t>
  </si>
  <si>
    <t>Colour Order #4&gt;</t>
  </si>
  <si>
    <t>No#</t>
  </si>
  <si>
    <t>Seed Order Below</t>
  </si>
  <si>
    <t>QUARTER FINALS</t>
  </si>
  <si>
    <t>3rd=9th place</t>
  </si>
  <si>
    <t>4th=13th place</t>
  </si>
  <si>
    <t>QUARTER 1</t>
  </si>
  <si>
    <t>QUARTER 2</t>
  </si>
  <si>
    <t>QUARTER 3</t>
  </si>
  <si>
    <t>QUARTER 4</t>
  </si>
  <si>
    <t>SEMI-FINALS</t>
  </si>
  <si>
    <t>SEMI 1</t>
  </si>
  <si>
    <t>SEMI 2</t>
  </si>
  <si>
    <t>FINAL</t>
  </si>
  <si>
    <t>1st</t>
  </si>
  <si>
    <t>2nd</t>
  </si>
  <si>
    <t>3rd=17th place</t>
  </si>
  <si>
    <t>4th=25th place</t>
  </si>
  <si>
    <t>H1</t>
  </si>
  <si>
    <t>H2</t>
  </si>
  <si>
    <t>H3</t>
  </si>
  <si>
    <t>H4</t>
  </si>
  <si>
    <t>H5</t>
  </si>
  <si>
    <t>H6</t>
  </si>
  <si>
    <t>H7</t>
  </si>
  <si>
    <t>H8</t>
  </si>
  <si>
    <t xml:space="preserve">ROUND of 32 (1st,2nd to next round) </t>
  </si>
  <si>
    <t>2nd=5th place</t>
  </si>
  <si>
    <t>2nd=3rd place</t>
  </si>
  <si>
    <t>ID#</t>
  </si>
  <si>
    <t>ROUND of 16(1st,2nd to Quarter-Finals)</t>
  </si>
  <si>
    <t>WORLD SURF LEAGUE</t>
  </si>
  <si>
    <t>Evt#</t>
  </si>
  <si>
    <t>QS</t>
  </si>
  <si>
    <t>Enter $ amount below in C2</t>
  </si>
  <si>
    <t xml:space="preserve">ROUND of 40 (1st,2nd to next round) </t>
  </si>
  <si>
    <t>3rd=33rd place</t>
  </si>
  <si>
    <t>4th=37th place</t>
  </si>
  <si>
    <t>Blue</t>
  </si>
  <si>
    <t>Junior Pro Espinho</t>
  </si>
  <si>
    <t>Praia de Baia, Espinho - Portugal</t>
  </si>
  <si>
    <t>22-25 June, 2017</t>
  </si>
  <si>
    <t>Green</t>
  </si>
  <si>
    <t>JQS1,000 Women's Event</t>
  </si>
  <si>
    <t>Bonvalot,Teresa</t>
  </si>
  <si>
    <t>PRT</t>
  </si>
  <si>
    <t xml:space="preserve">Jouault,Maelys  </t>
  </si>
  <si>
    <t>FRA</t>
  </si>
  <si>
    <t xml:space="preserve">Turner,Ellie  </t>
  </si>
  <si>
    <t>GBR</t>
  </si>
  <si>
    <t>Lacome,Juliette</t>
  </si>
  <si>
    <t>Aizpurura,Maddi</t>
  </si>
  <si>
    <t>ESP</t>
  </si>
  <si>
    <t>Joly,Uhaina</t>
  </si>
  <si>
    <t xml:space="preserve">Lartigue,Neis  </t>
  </si>
  <si>
    <t>Lopes,Mafalda</t>
  </si>
  <si>
    <t>Goasguen,Illona</t>
  </si>
  <si>
    <t>Suarez Diaz,Melania</t>
  </si>
  <si>
    <t>Gundin,Isabel</t>
  </si>
  <si>
    <t>Hooft,Eveline</t>
  </si>
  <si>
    <t>NLD</t>
  </si>
  <si>
    <t xml:space="preserve">Urresti,Sara  </t>
  </si>
  <si>
    <t>EUK</t>
  </si>
  <si>
    <t xml:space="preserve">Leiceaga,Ainhoa  </t>
  </si>
  <si>
    <t xml:space="preserve">Sanchez,Violeta  </t>
  </si>
  <si>
    <t>Fodor,Karla</t>
  </si>
  <si>
    <t>Beato,Mikele</t>
  </si>
  <si>
    <t xml:space="preserve">Dufrechou,Julia  </t>
  </si>
  <si>
    <t>GLP</t>
  </si>
  <si>
    <t xml:space="preserve">Milhau,Nahia  </t>
  </si>
  <si>
    <t>Cazenave,Elisa</t>
  </si>
  <si>
    <t>Termeau,Lili</t>
  </si>
  <si>
    <t xml:space="preserve">Masseron,Ozvan  </t>
  </si>
  <si>
    <t xml:space="preserve">Del Campo,June  </t>
  </si>
  <si>
    <t xml:space="preserve">Botin,Belen  </t>
  </si>
  <si>
    <t>Erostarbe,Nadia  </t>
  </si>
  <si>
    <t>8360  </t>
  </si>
  <si>
    <t>Veselko,Francisca  </t>
  </si>
  <si>
    <t>10417  </t>
  </si>
  <si>
    <t>Fierro,Vahine</t>
  </si>
  <si>
    <t>PYF</t>
  </si>
  <si>
    <t>Passarinho,Matilde  </t>
  </si>
  <si>
    <t>De Los Reyes,Laura  </t>
  </si>
  <si>
    <t>CNY</t>
  </si>
  <si>
    <t>Conradi,Hina-Maria  </t>
  </si>
  <si>
    <t>10575  </t>
  </si>
  <si>
    <t>Dubes,Emma</t>
  </si>
  <si>
    <t>Brandao,Mariana</t>
  </si>
  <si>
    <t>Machado,Lucia  </t>
  </si>
  <si>
    <t>11286  </t>
  </si>
  <si>
    <t>Macedo,Beatriz</t>
  </si>
  <si>
    <t>Alda,Manon  </t>
  </si>
  <si>
    <t xml:space="preserve">Donaire,Nerea  </t>
  </si>
  <si>
    <t>Demanez,Mae</t>
  </si>
  <si>
    <t>CANCELLATIONS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</si>
</sst>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_);\(&quot;$&quot;#,##0\)"/>
    <numFmt numFmtId="165" formatCode="&quot;$&quot;#,##0"/>
  </numFmts>
  <fonts count="5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Genev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165" fontId="1" fillId="0" borderId="0" xfId="0" applyNumberFormat="1" applyFont="1"/>
    <xf numFmtId="0" fontId="3" fillId="0" borderId="6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6" xfId="0" applyFont="1" applyFill="1" applyBorder="1"/>
    <xf numFmtId="0" fontId="3" fillId="0" borderId="6" xfId="0" applyFont="1" applyFill="1" applyBorder="1" applyAlignment="1">
      <alignment shrinkToFit="1"/>
    </xf>
    <xf numFmtId="0" fontId="3" fillId="2" borderId="6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shrinkToFit="1"/>
    </xf>
    <xf numFmtId="0" fontId="3" fillId="0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6" xfId="0" applyFont="1" applyFill="1" applyBorder="1" applyAlignment="1">
      <alignment horizontal="center" shrinkToFit="1"/>
    </xf>
    <xf numFmtId="0" fontId="1" fillId="0" borderId="6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133350</xdr:colOff>
      <xdr:row>0</xdr:row>
      <xdr:rowOff>85725</xdr:rowOff>
    </xdr:from>
    <xdr:to>
      <xdr:col>20</xdr:col>
      <xdr:colOff>819150</xdr:colOff>
      <xdr:row>5</xdr:row>
      <xdr:rowOff>83910</xdr:rowOff>
    </xdr:to>
    <xdr:pic>
      <xdr:nvPicPr>
        <xdr:cNvPr id="102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800" y="85725"/>
          <a:ext cx="6858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B74"/>
  <sheetViews>
    <sheetView tabSelected="1" topLeftCell="E7" zoomScale="140" zoomScaleNormal="140" zoomScalePageLayoutView="140" workbookViewId="0">
      <selection activeCell="I28" sqref="I28"/>
    </sheetView>
  </sheetViews>
  <sheetFormatPr baseColWidth="10" defaultColWidth="10.83203125" defaultRowHeight="9.75" customHeight="1" x14ac:dyDescent="0.15"/>
  <cols>
    <col min="1" max="1" width="12.83203125" style="1" hidden="1" customWidth="1"/>
    <col min="2" max="2" width="26.33203125" style="1" hidden="1" customWidth="1"/>
    <col min="3" max="3" width="7" style="1" hidden="1" customWidth="1"/>
    <col min="4" max="4" width="6.33203125" style="1" hidden="1" customWidth="1"/>
    <col min="5" max="5" width="5.33203125" style="5" customWidth="1"/>
    <col min="6" max="6" width="14.1640625" style="2" customWidth="1"/>
    <col min="7" max="7" width="4" style="2" customWidth="1"/>
    <col min="8" max="8" width="1.83203125" style="2" hidden="1" customWidth="1"/>
    <col min="9" max="9" width="1.6640625" style="2" customWidth="1"/>
    <col min="10" max="10" width="2.83203125" style="2" customWidth="1"/>
    <col min="11" max="11" width="14.1640625" style="2" customWidth="1"/>
    <col min="12" max="12" width="6.5" style="2" customWidth="1"/>
    <col min="13" max="13" width="0.1640625" style="2" hidden="1" customWidth="1"/>
    <col min="14" max="14" width="1.6640625" style="2" customWidth="1"/>
    <col min="15" max="15" width="1.83203125" style="2" customWidth="1"/>
    <col min="16" max="16" width="14.1640625" style="2" customWidth="1"/>
    <col min="17" max="17" width="3.83203125" style="2" customWidth="1"/>
    <col min="18" max="18" width="1.83203125" style="2" hidden="1" customWidth="1"/>
    <col min="19" max="19" width="1.6640625" style="2" customWidth="1"/>
    <col min="20" max="20" width="2.83203125" style="2" customWidth="1"/>
    <col min="21" max="21" width="14.1640625" style="2" customWidth="1"/>
    <col min="22" max="22" width="4" style="2" customWidth="1"/>
    <col min="23" max="23" width="1.83203125" style="2" hidden="1" customWidth="1"/>
    <col min="24" max="24" width="1.6640625" style="2" customWidth="1"/>
    <col min="25" max="26" width="10.83203125" style="1"/>
    <col min="27" max="27" width="4.5" style="1" bestFit="1" customWidth="1"/>
    <col min="28" max="28" width="6.5" style="1" bestFit="1" customWidth="1"/>
    <col min="29" max="16384" width="10.83203125" style="1"/>
  </cols>
  <sheetData>
    <row r="1" spans="1:28" ht="12" customHeight="1" x14ac:dyDescent="0.15">
      <c r="B1" s="23" t="s">
        <v>0</v>
      </c>
      <c r="C1" s="1" t="s">
        <v>47</v>
      </c>
      <c r="E1" s="17" t="s">
        <v>46</v>
      </c>
      <c r="F1" s="1"/>
      <c r="K1" s="41" t="s">
        <v>44</v>
      </c>
      <c r="L1" s="41"/>
      <c r="M1" s="41"/>
      <c r="N1" s="41"/>
      <c r="O1" s="41"/>
      <c r="P1" s="41"/>
    </row>
    <row r="2" spans="1:28" ht="10" customHeight="1" x14ac:dyDescent="0.15">
      <c r="A2" s="2"/>
      <c r="B2" s="24" t="s">
        <v>1</v>
      </c>
      <c r="C2" s="24">
        <v>5000</v>
      </c>
      <c r="D2" s="2"/>
      <c r="E2" s="2">
        <v>1000</v>
      </c>
      <c r="F2" s="1"/>
      <c r="K2" s="42" t="str">
        <f>C3</f>
        <v>Junior Pro Espinho</v>
      </c>
      <c r="L2" s="42"/>
      <c r="M2" s="42"/>
      <c r="N2" s="42"/>
      <c r="O2" s="42"/>
      <c r="P2" s="42"/>
    </row>
    <row r="3" spans="1:28" ht="11" customHeight="1" x14ac:dyDescent="0.15">
      <c r="A3" s="2"/>
      <c r="B3" s="24" t="s">
        <v>2</v>
      </c>
      <c r="C3" s="2" t="s">
        <v>52</v>
      </c>
      <c r="D3" s="2"/>
      <c r="E3" s="2" t="s">
        <v>45</v>
      </c>
      <c r="K3" s="43" t="s">
        <v>56</v>
      </c>
      <c r="L3" s="43"/>
      <c r="M3" s="43"/>
      <c r="N3" s="43"/>
      <c r="O3" s="43"/>
      <c r="P3" s="43"/>
    </row>
    <row r="4" spans="1:28" ht="11" customHeight="1" x14ac:dyDescent="0.15">
      <c r="B4" s="24" t="s">
        <v>3</v>
      </c>
      <c r="C4" s="2" t="s">
        <v>53</v>
      </c>
      <c r="D4" s="2"/>
      <c r="E4" s="2"/>
      <c r="K4" s="42" t="str">
        <f>C4</f>
        <v>Praia de Baia, Espinho - Portugal</v>
      </c>
      <c r="L4" s="42"/>
      <c r="M4" s="42"/>
      <c r="N4" s="42"/>
      <c r="O4" s="42"/>
      <c r="P4" s="42"/>
    </row>
    <row r="5" spans="1:28" ht="11" customHeight="1" x14ac:dyDescent="0.15">
      <c r="B5" s="24" t="s">
        <v>4</v>
      </c>
      <c r="C5" s="2" t="s">
        <v>54</v>
      </c>
      <c r="E5" s="2"/>
      <c r="F5" s="3"/>
      <c r="K5" s="42" t="str">
        <f>C5</f>
        <v>22-25 June, 2017</v>
      </c>
      <c r="L5" s="42"/>
      <c r="M5" s="42"/>
      <c r="N5" s="42"/>
      <c r="O5" s="42"/>
      <c r="P5" s="42"/>
    </row>
    <row r="6" spans="1:28" ht="11" customHeight="1" x14ac:dyDescent="0.15">
      <c r="A6" s="2"/>
      <c r="B6" s="24" t="s">
        <v>5</v>
      </c>
      <c r="C6" s="2" t="s">
        <v>6</v>
      </c>
      <c r="E6" s="1" t="s">
        <v>48</v>
      </c>
      <c r="F6" s="1"/>
      <c r="G6" s="1"/>
      <c r="H6" s="1"/>
      <c r="I6" s="1"/>
      <c r="J6" s="1"/>
      <c r="O6" s="1"/>
      <c r="T6" s="5"/>
    </row>
    <row r="7" spans="1:28" ht="11" customHeight="1" x14ac:dyDescent="0.15">
      <c r="A7" s="2"/>
      <c r="B7" s="24" t="s">
        <v>8</v>
      </c>
      <c r="C7" s="2" t="s">
        <v>51</v>
      </c>
      <c r="E7" s="1"/>
      <c r="F7" s="4" t="s">
        <v>49</v>
      </c>
      <c r="G7" s="1">
        <f>IF($E$2=1000,120,IF($E$2=1500,180,IF($E$2=3000,360,"")))</f>
        <v>120</v>
      </c>
      <c r="H7" s="1"/>
      <c r="I7" s="1" t="s">
        <v>7</v>
      </c>
      <c r="J7" s="1"/>
      <c r="K7" s="26"/>
      <c r="N7" s="1"/>
      <c r="O7" s="1"/>
      <c r="P7" s="4" t="s">
        <v>50</v>
      </c>
      <c r="Q7" s="1">
        <f>IF($E$2=1000,117,IF($E$2=1500,176,IF($E$2=3000,350,"")))</f>
        <v>117</v>
      </c>
      <c r="R7" s="1"/>
      <c r="S7" s="1" t="s">
        <v>7</v>
      </c>
      <c r="T7" s="1"/>
      <c r="U7" s="26"/>
      <c r="Z7" s="23" t="s">
        <v>107</v>
      </c>
    </row>
    <row r="8" spans="1:28" ht="11" customHeight="1" x14ac:dyDescent="0.15">
      <c r="A8" s="2" t="s">
        <v>10</v>
      </c>
      <c r="B8" s="24" t="s">
        <v>11</v>
      </c>
      <c r="C8" s="2" t="s">
        <v>9</v>
      </c>
      <c r="E8" s="2"/>
      <c r="F8" s="2" t="s">
        <v>31</v>
      </c>
      <c r="K8" s="2" t="s">
        <v>32</v>
      </c>
      <c r="P8" s="2" t="s">
        <v>33</v>
      </c>
      <c r="Q8" s="17"/>
      <c r="R8" s="17"/>
      <c r="U8" s="2" t="s">
        <v>34</v>
      </c>
      <c r="Z8" s="39" t="s">
        <v>99</v>
      </c>
      <c r="AA8" s="11" t="s">
        <v>60</v>
      </c>
      <c r="AB8" s="40">
        <v>11433</v>
      </c>
    </row>
    <row r="9" spans="1:28" ht="11" customHeight="1" x14ac:dyDescent="0.15">
      <c r="A9" s="2" t="s">
        <v>12</v>
      </c>
      <c r="B9" s="24" t="s">
        <v>13</v>
      </c>
      <c r="C9" s="2" t="s">
        <v>55</v>
      </c>
      <c r="E9" s="5" t="str">
        <f>C6</f>
        <v>Red</v>
      </c>
      <c r="F9" s="7" t="str">
        <f>B42</f>
        <v>Brandao,Mariana</v>
      </c>
      <c r="G9" s="8" t="str">
        <f>C42</f>
        <v>PRT</v>
      </c>
      <c r="H9" s="8">
        <f>D42</f>
        <v>11425</v>
      </c>
      <c r="I9" s="9">
        <v>2</v>
      </c>
      <c r="K9" s="7" t="str">
        <f t="shared" ref="K9:M10" si="0">B38</f>
        <v>Passarinho,Matilde  </v>
      </c>
      <c r="L9" s="8" t="str">
        <f t="shared" si="0"/>
        <v>PRT</v>
      </c>
      <c r="M9" s="8">
        <f t="shared" si="0"/>
        <v>11414</v>
      </c>
      <c r="N9" s="9">
        <v>3</v>
      </c>
      <c r="P9" s="7">
        <f>B41</f>
        <v>0</v>
      </c>
      <c r="Q9" s="18">
        <f>C41</f>
        <v>0</v>
      </c>
      <c r="R9" s="18">
        <f>D41</f>
        <v>0</v>
      </c>
      <c r="S9" s="9"/>
      <c r="U9" s="7" t="str">
        <f>B37</f>
        <v>Fierro,Vahine</v>
      </c>
      <c r="V9" s="18" t="str">
        <f>C37</f>
        <v>PYF</v>
      </c>
      <c r="W9" s="18">
        <f>D37</f>
        <v>7371</v>
      </c>
      <c r="X9" s="9">
        <v>1</v>
      </c>
    </row>
    <row r="10" spans="1:28" ht="11" customHeight="1" x14ac:dyDescent="0.15">
      <c r="A10" s="2" t="s">
        <v>14</v>
      </c>
      <c r="B10" s="24" t="s">
        <v>15</v>
      </c>
      <c r="D10" s="1" t="s">
        <v>42</v>
      </c>
      <c r="E10" s="5" t="str">
        <f>C7</f>
        <v>Blue</v>
      </c>
      <c r="F10" s="10" t="str">
        <f>B35</f>
        <v>Erostarbe,Nadia  </v>
      </c>
      <c r="G10" s="11" t="str">
        <f>C35</f>
        <v>EUK</v>
      </c>
      <c r="H10" s="11" t="str">
        <f>D35</f>
        <v>8360  </v>
      </c>
      <c r="I10" s="12">
        <v>3</v>
      </c>
      <c r="K10" s="10" t="str">
        <f t="shared" si="0"/>
        <v>De Los Reyes,Laura  </v>
      </c>
      <c r="L10" s="11" t="str">
        <f t="shared" si="0"/>
        <v>CNY</v>
      </c>
      <c r="M10" s="11">
        <f t="shared" si="0"/>
        <v>11324</v>
      </c>
      <c r="N10" s="12">
        <v>1</v>
      </c>
      <c r="P10" s="10" t="str">
        <f>B36</f>
        <v>Veselko,Francisca  </v>
      </c>
      <c r="Q10" s="19" t="str">
        <f>C36</f>
        <v>PRT</v>
      </c>
      <c r="R10" s="19" t="str">
        <f>D36</f>
        <v>10417  </v>
      </c>
      <c r="S10" s="12">
        <v>1</v>
      </c>
      <c r="U10" s="10" t="str">
        <f>B40</f>
        <v>Conradi,Hina-Maria  </v>
      </c>
      <c r="V10" s="19" t="str">
        <f>C40</f>
        <v>FRA</v>
      </c>
      <c r="W10" s="19" t="str">
        <f>D40</f>
        <v>10575  </v>
      </c>
      <c r="X10" s="12">
        <v>2</v>
      </c>
    </row>
    <row r="11" spans="1:28" ht="11" customHeight="1" x14ac:dyDescent="0.15">
      <c r="A11" s="1">
        <v>1</v>
      </c>
      <c r="B11" s="27" t="s">
        <v>57</v>
      </c>
      <c r="C11" s="28" t="s">
        <v>58</v>
      </c>
      <c r="D11" s="29">
        <v>7582</v>
      </c>
      <c r="E11" s="5" t="str">
        <f>C8</f>
        <v>White</v>
      </c>
      <c r="F11" s="10" t="str">
        <f>B43</f>
        <v>Machado,Lucia  </v>
      </c>
      <c r="G11" s="11" t="str">
        <f>C43</f>
        <v>CNY</v>
      </c>
      <c r="H11" s="11" t="str">
        <f>D43</f>
        <v>11286  </v>
      </c>
      <c r="I11" s="12">
        <v>1</v>
      </c>
      <c r="K11" s="10" t="str">
        <f t="shared" ref="K11:M12" si="1">B46</f>
        <v xml:space="preserve">Donaire,Nerea  </v>
      </c>
      <c r="L11" s="11" t="str">
        <f t="shared" si="1"/>
        <v>ESP</v>
      </c>
      <c r="M11" s="11">
        <f t="shared" si="1"/>
        <v>10848</v>
      </c>
      <c r="N11" s="12">
        <v>2</v>
      </c>
      <c r="P11" s="10" t="str">
        <f>B44</f>
        <v>Macedo,Beatriz</v>
      </c>
      <c r="Q11" s="11" t="str">
        <f>C44</f>
        <v>PRT</v>
      </c>
      <c r="R11" s="11">
        <f>D44</f>
        <v>11393</v>
      </c>
      <c r="S11" s="12">
        <v>3</v>
      </c>
      <c r="U11" s="10" t="str">
        <f>B45</f>
        <v>Alda,Manon  </v>
      </c>
      <c r="V11" s="11" t="str">
        <f>C45</f>
        <v>FRA</v>
      </c>
      <c r="W11" s="11">
        <f>D45</f>
        <v>11606</v>
      </c>
      <c r="X11" s="12">
        <v>3</v>
      </c>
    </row>
    <row r="12" spans="1:28" ht="11" customHeight="1" x14ac:dyDescent="0.15">
      <c r="A12" s="1">
        <v>2</v>
      </c>
      <c r="B12" s="30" t="s">
        <v>59</v>
      </c>
      <c r="C12" s="28" t="s">
        <v>60</v>
      </c>
      <c r="D12" s="29">
        <v>10618</v>
      </c>
      <c r="E12" s="5" t="str">
        <f>C9</f>
        <v>Green</v>
      </c>
      <c r="F12" s="14">
        <f>B50</f>
        <v>40</v>
      </c>
      <c r="G12" s="15">
        <f>C50</f>
        <v>0</v>
      </c>
      <c r="H12" s="15">
        <f>D50</f>
        <v>0</v>
      </c>
      <c r="I12" s="16"/>
      <c r="K12" s="14">
        <f t="shared" si="1"/>
        <v>0</v>
      </c>
      <c r="L12" s="15">
        <f t="shared" si="1"/>
        <v>0</v>
      </c>
      <c r="M12" s="15">
        <f t="shared" si="1"/>
        <v>0</v>
      </c>
      <c r="N12" s="16"/>
      <c r="P12" s="14" t="str">
        <f>B49</f>
        <v>Demanez,Mae</v>
      </c>
      <c r="Q12" s="15" t="str">
        <f>C49</f>
        <v>GLP</v>
      </c>
      <c r="R12" s="15">
        <f>D49</f>
        <v>11687</v>
      </c>
      <c r="S12" s="16">
        <v>2</v>
      </c>
      <c r="U12" s="14">
        <f>B48</f>
        <v>38</v>
      </c>
      <c r="V12" s="15">
        <f>C48</f>
        <v>0</v>
      </c>
      <c r="W12" s="15">
        <f>D48</f>
        <v>0</v>
      </c>
      <c r="X12" s="16"/>
    </row>
    <row r="13" spans="1:28" ht="11" customHeight="1" x14ac:dyDescent="0.15">
      <c r="A13" s="1">
        <v>3</v>
      </c>
      <c r="B13" s="31" t="s">
        <v>61</v>
      </c>
      <c r="C13" s="28" t="s">
        <v>62</v>
      </c>
      <c r="D13" s="29">
        <v>9600</v>
      </c>
      <c r="E13" s="1" t="s">
        <v>39</v>
      </c>
      <c r="F13" s="1"/>
      <c r="G13" s="1"/>
      <c r="H13" s="1"/>
      <c r="I13" s="1"/>
      <c r="J13" s="1"/>
      <c r="O13" s="1"/>
      <c r="T13" s="5"/>
    </row>
    <row r="14" spans="1:28" ht="11" customHeight="1" x14ac:dyDescent="0.15">
      <c r="A14" s="1">
        <v>4</v>
      </c>
      <c r="B14" s="27" t="s">
        <v>63</v>
      </c>
      <c r="C14" s="28" t="s">
        <v>60</v>
      </c>
      <c r="D14" s="29">
        <v>10508</v>
      </c>
      <c r="E14" s="1"/>
      <c r="F14" s="4" t="s">
        <v>29</v>
      </c>
      <c r="G14" s="1">
        <f>IF($E$2=1000,200,IF($E$2=1500,300,IF($E$2=3000,600,"")))</f>
        <v>200</v>
      </c>
      <c r="H14" s="1"/>
      <c r="I14" s="1" t="s">
        <v>7</v>
      </c>
      <c r="J14" s="1"/>
      <c r="K14" s="26" t="str">
        <f>IF($E$2=1000,"$",IF($E$2=1500,750,IF($E$2=3000,1250,"")))</f>
        <v>$</v>
      </c>
      <c r="N14" s="1"/>
      <c r="O14" s="1"/>
      <c r="P14" s="4" t="s">
        <v>30</v>
      </c>
      <c r="Q14" s="1">
        <f>IF($E$2=1000,185,IF($E$2=1500,280,IF($E$2=3000,555,"")))</f>
        <v>185</v>
      </c>
      <c r="R14" s="1"/>
      <c r="S14" s="1" t="s">
        <v>7</v>
      </c>
      <c r="T14" s="1"/>
      <c r="U14" s="26" t="str">
        <f>IF($E$2=1000,"$",IF($E$2=1500,0,IF($E$2=3000,1000,"")))</f>
        <v>$</v>
      </c>
    </row>
    <row r="15" spans="1:28" ht="11" customHeight="1" x14ac:dyDescent="0.15">
      <c r="A15" s="1">
        <v>5</v>
      </c>
      <c r="B15" s="31" t="s">
        <v>64</v>
      </c>
      <c r="C15" s="28" t="s">
        <v>65</v>
      </c>
      <c r="D15" s="29">
        <v>7089</v>
      </c>
      <c r="E15" s="2"/>
      <c r="F15" s="2" t="s">
        <v>31</v>
      </c>
      <c r="K15" s="2" t="s">
        <v>32</v>
      </c>
      <c r="P15" s="2" t="s">
        <v>33</v>
      </c>
      <c r="Q15" s="17"/>
      <c r="R15" s="17"/>
      <c r="U15" s="2" t="s">
        <v>34</v>
      </c>
    </row>
    <row r="16" spans="1:28" ht="11" customHeight="1" x14ac:dyDescent="0.15">
      <c r="A16" s="1">
        <v>6</v>
      </c>
      <c r="B16" s="31" t="s">
        <v>66</v>
      </c>
      <c r="C16" s="28" t="s">
        <v>60</v>
      </c>
      <c r="D16" s="29">
        <v>8318</v>
      </c>
      <c r="E16" s="5" t="str">
        <f>C6</f>
        <v>Red</v>
      </c>
      <c r="F16" s="7" t="str">
        <f>$B$11</f>
        <v>Bonvalot,Teresa</v>
      </c>
      <c r="G16" s="8" t="str">
        <f>C11</f>
        <v>PRT</v>
      </c>
      <c r="H16" s="8">
        <f>D11</f>
        <v>7582</v>
      </c>
      <c r="I16" s="9">
        <v>1</v>
      </c>
      <c r="K16" s="7" t="str">
        <f>$B$18</f>
        <v>Lopes,Mafalda</v>
      </c>
      <c r="L16" s="8" t="str">
        <f>C18</f>
        <v>PRT</v>
      </c>
      <c r="M16" s="8">
        <f>D18</f>
        <v>10445</v>
      </c>
      <c r="N16" s="9">
        <v>1</v>
      </c>
      <c r="P16" s="7" t="str">
        <f>$B$15</f>
        <v>Aizpurura,Maddi</v>
      </c>
      <c r="Q16" s="18" t="str">
        <f>C15</f>
        <v>ESP</v>
      </c>
      <c r="R16" s="18">
        <f>D15</f>
        <v>7089</v>
      </c>
      <c r="S16" s="9">
        <v>1</v>
      </c>
      <c r="U16" s="7" t="str">
        <f>$B$14</f>
        <v>Lacome,Juliette</v>
      </c>
      <c r="V16" s="18" t="str">
        <f>C14</f>
        <v>FRA</v>
      </c>
      <c r="W16" s="18">
        <f>D14</f>
        <v>10508</v>
      </c>
      <c r="X16" s="9">
        <v>1</v>
      </c>
    </row>
    <row r="17" spans="1:24" ht="11" customHeight="1" x14ac:dyDescent="0.15">
      <c r="A17" s="1">
        <v>7</v>
      </c>
      <c r="B17" s="27" t="s">
        <v>67</v>
      </c>
      <c r="C17" s="28" t="s">
        <v>60</v>
      </c>
      <c r="D17" s="29">
        <v>10423</v>
      </c>
      <c r="E17" s="5" t="str">
        <f>C7</f>
        <v>Blue</v>
      </c>
      <c r="F17" s="10" t="str">
        <f>$B$26</f>
        <v xml:space="preserve">Leiceaga,Ainhoa  </v>
      </c>
      <c r="G17" s="11" t="str">
        <f>C26</f>
        <v>FRA</v>
      </c>
      <c r="H17" s="11">
        <f>D26</f>
        <v>9539</v>
      </c>
      <c r="I17" s="12">
        <v>3</v>
      </c>
      <c r="K17" s="10" t="str">
        <f>$B$19</f>
        <v>Goasguen,Illona</v>
      </c>
      <c r="L17" s="11" t="str">
        <f>C19</f>
        <v>FRA</v>
      </c>
      <c r="M17" s="11">
        <f>D19</f>
        <v>10171</v>
      </c>
      <c r="N17" s="12">
        <v>3</v>
      </c>
      <c r="P17" s="10" t="str">
        <f>$B$22</f>
        <v>Hooft,Eveline</v>
      </c>
      <c r="Q17" s="19" t="str">
        <f>C22</f>
        <v>NLD</v>
      </c>
      <c r="R17" s="19">
        <f>D22</f>
        <v>7459</v>
      </c>
      <c r="S17" s="12">
        <v>2</v>
      </c>
      <c r="U17" s="10" t="str">
        <f>$B$23</f>
        <v xml:space="preserve">Urresti,Sara  </v>
      </c>
      <c r="V17" s="19" t="str">
        <f>C23</f>
        <v>EUK</v>
      </c>
      <c r="W17" s="19">
        <f>D23</f>
        <v>8500</v>
      </c>
      <c r="X17" s="12">
        <v>2</v>
      </c>
    </row>
    <row r="18" spans="1:24" ht="11" customHeight="1" x14ac:dyDescent="0.15">
      <c r="A18" s="1">
        <v>8</v>
      </c>
      <c r="B18" s="27" t="s">
        <v>68</v>
      </c>
      <c r="C18" s="28" t="s">
        <v>58</v>
      </c>
      <c r="D18" s="29">
        <v>10445</v>
      </c>
      <c r="E18" s="5" t="str">
        <f>C8</f>
        <v>White</v>
      </c>
      <c r="F18" s="10" t="str">
        <f>B27</f>
        <v>Beato,Mikele</v>
      </c>
      <c r="G18" s="11" t="str">
        <f>C27</f>
        <v>EUK</v>
      </c>
      <c r="H18" s="11">
        <f>D27</f>
        <v>10420</v>
      </c>
      <c r="I18" s="12">
        <v>4</v>
      </c>
      <c r="K18" s="10" t="str">
        <f t="shared" ref="K18:M19" si="2">B34</f>
        <v xml:space="preserve">Botin,Belen  </v>
      </c>
      <c r="L18" s="11" t="str">
        <f t="shared" si="2"/>
        <v>ESP</v>
      </c>
      <c r="M18" s="11">
        <f t="shared" si="2"/>
        <v>9585</v>
      </c>
      <c r="N18" s="12">
        <v>4</v>
      </c>
      <c r="P18" s="10" t="str">
        <f>B31</f>
        <v>Termeau,Lili</v>
      </c>
      <c r="Q18" s="11" t="str">
        <f>C31</f>
        <v>FRA</v>
      </c>
      <c r="R18" s="11">
        <f>D31</f>
        <v>10513</v>
      </c>
      <c r="S18" s="12">
        <v>4</v>
      </c>
      <c r="U18" s="10" t="str">
        <f>B30</f>
        <v>Cazenave,Elisa</v>
      </c>
      <c r="V18" s="11" t="str">
        <f>C30</f>
        <v>FRA</v>
      </c>
      <c r="W18" s="11">
        <f>D30</f>
        <v>10510</v>
      </c>
      <c r="X18" s="12">
        <v>3</v>
      </c>
    </row>
    <row r="19" spans="1:24" ht="11" customHeight="1" x14ac:dyDescent="0.15">
      <c r="A19" s="1">
        <v>9</v>
      </c>
      <c r="B19" s="27" t="s">
        <v>69</v>
      </c>
      <c r="C19" s="28" t="s">
        <v>60</v>
      </c>
      <c r="D19" s="29">
        <v>10171</v>
      </c>
      <c r="E19" s="5" t="str">
        <f>C9</f>
        <v>Green</v>
      </c>
      <c r="F19" s="14" t="str">
        <f>IF(I9=1,F9,IF(I10=1,F10,IF(I11=1,F11,IF(I12=1,F12,1.1))))</f>
        <v>Machado,Lucia  </v>
      </c>
      <c r="G19" s="15" t="str">
        <f>IF(I9=1,G9,IF(I10=1,G10,IF(I11=1,G11,IF(I12=1,G12,""))))</f>
        <v>CNY</v>
      </c>
      <c r="H19" s="15">
        <f>D42</f>
        <v>11425</v>
      </c>
      <c r="I19" s="16">
        <v>2</v>
      </c>
      <c r="K19" s="14" t="str">
        <f>IF(I9=2,F9,IF(I10=2,F10,IF(I11=2,F11,IF(I12=2,F12,2.1))))</f>
        <v>Brandao,Mariana</v>
      </c>
      <c r="L19" s="15" t="str">
        <f>IF(I9=2,G9,IF(I10=2,G10,IF(I11=2,G11,IF(I12=2,G12,""))))</f>
        <v>PRT</v>
      </c>
      <c r="M19" s="15" t="str">
        <f t="shared" si="2"/>
        <v>8360  </v>
      </c>
      <c r="N19" s="16">
        <v>2</v>
      </c>
      <c r="P19" s="14" t="str">
        <f>IF(N9=1,K9,IF(N10=1,K10,IF(N11=1,K11,IF(N12=1,K12,1.2))))</f>
        <v>De Los Reyes,Laura  </v>
      </c>
      <c r="Q19" s="15" t="str">
        <f>IF(N9=1,L9,IF(N10=1,L10,IF(N11=1,L11,IF(N12=1,L12,""))))</f>
        <v>CNY</v>
      </c>
      <c r="R19" s="15">
        <f>N42</f>
        <v>0</v>
      </c>
      <c r="S19" s="16">
        <v>3</v>
      </c>
      <c r="U19" s="14" t="str">
        <f>IF(N9=2,K9,IF(N10=2,K10,IF(N11=2,K11,IF(N12=2,K12,2.2))))</f>
        <v xml:space="preserve">Donaire,Nerea  </v>
      </c>
      <c r="V19" s="15" t="str">
        <f>IF(N9=2,L9,IF(N10=2,L10,IF(N11=2,L11,IF(N12=2,L12,""))))</f>
        <v>ESP</v>
      </c>
      <c r="W19" s="15">
        <f>D39</f>
        <v>11324</v>
      </c>
      <c r="X19" s="16">
        <v>4</v>
      </c>
    </row>
    <row r="20" spans="1:24" ht="11" customHeight="1" x14ac:dyDescent="0.15">
      <c r="A20" s="1">
        <v>10</v>
      </c>
      <c r="B20" s="31" t="s">
        <v>70</v>
      </c>
      <c r="C20" s="28" t="s">
        <v>65</v>
      </c>
      <c r="D20" s="29">
        <v>8544</v>
      </c>
      <c r="F20" s="10" t="s">
        <v>35</v>
      </c>
      <c r="G20" s="11"/>
      <c r="H20" s="11"/>
      <c r="I20" s="11"/>
      <c r="K20" s="2" t="s">
        <v>36</v>
      </c>
      <c r="P20" s="2" t="s">
        <v>37</v>
      </c>
      <c r="Q20" s="17"/>
      <c r="R20" s="17"/>
      <c r="U20" s="2" t="s">
        <v>38</v>
      </c>
    </row>
    <row r="21" spans="1:24" ht="11" customHeight="1" x14ac:dyDescent="0.15">
      <c r="A21" s="1">
        <v>11</v>
      </c>
      <c r="B21" s="31" t="s">
        <v>71</v>
      </c>
      <c r="C21" s="28" t="s">
        <v>65</v>
      </c>
      <c r="D21" s="29">
        <v>7667</v>
      </c>
      <c r="E21" s="5" t="str">
        <f>C6</f>
        <v>Red</v>
      </c>
      <c r="F21" s="7" t="str">
        <f>$B$12</f>
        <v xml:space="preserve">Jouault,Maelys  </v>
      </c>
      <c r="G21" s="8" t="str">
        <f>C12</f>
        <v>FRA</v>
      </c>
      <c r="H21" s="8">
        <f>D12</f>
        <v>10618</v>
      </c>
      <c r="I21" s="9">
        <v>3</v>
      </c>
      <c r="K21" s="7" t="str">
        <f>$B$17</f>
        <v xml:space="preserve">Lartigue,Neis  </v>
      </c>
      <c r="L21" s="8" t="str">
        <f>C17</f>
        <v>FRA</v>
      </c>
      <c r="M21" s="8">
        <f>D17</f>
        <v>10423</v>
      </c>
      <c r="N21" s="9">
        <v>1</v>
      </c>
      <c r="P21" s="7" t="str">
        <f>$B$16</f>
        <v>Joly,Uhaina</v>
      </c>
      <c r="Q21" s="18" t="str">
        <f>C16</f>
        <v>FRA</v>
      </c>
      <c r="R21" s="18">
        <f>D16</f>
        <v>8318</v>
      </c>
      <c r="S21" s="9">
        <v>2</v>
      </c>
      <c r="U21" s="7" t="str">
        <f>$B$13</f>
        <v xml:space="preserve">Turner,Ellie  </v>
      </c>
      <c r="V21" s="18" t="str">
        <f>C13</f>
        <v>GBR</v>
      </c>
      <c r="W21" s="18">
        <f>D13</f>
        <v>9600</v>
      </c>
      <c r="X21" s="9">
        <v>1</v>
      </c>
    </row>
    <row r="22" spans="1:24" ht="11" customHeight="1" x14ac:dyDescent="0.15">
      <c r="A22" s="1">
        <v>12</v>
      </c>
      <c r="B22" s="27" t="s">
        <v>72</v>
      </c>
      <c r="C22" s="28" t="s">
        <v>73</v>
      </c>
      <c r="D22" s="29">
        <v>7459</v>
      </c>
      <c r="E22" s="5" t="str">
        <f>C7</f>
        <v>Blue</v>
      </c>
      <c r="F22" s="10" t="str">
        <f>$B$25</f>
        <v xml:space="preserve">Sanchez,Violeta  </v>
      </c>
      <c r="G22" s="11" t="str">
        <f>C25</f>
        <v>ESP</v>
      </c>
      <c r="H22" s="11">
        <f>D25</f>
        <v>9580</v>
      </c>
      <c r="I22" s="12">
        <v>2</v>
      </c>
      <c r="K22" s="10" t="str">
        <f>$B$20</f>
        <v>Suarez Diaz,Melania</v>
      </c>
      <c r="L22" s="11" t="str">
        <f>C20</f>
        <v>ESP</v>
      </c>
      <c r="M22" s="11">
        <f>D20</f>
        <v>8544</v>
      </c>
      <c r="N22" s="12">
        <v>2</v>
      </c>
      <c r="P22" s="10" t="str">
        <f>$B$21</f>
        <v>Gundin,Isabel</v>
      </c>
      <c r="Q22" s="19" t="str">
        <f>C21</f>
        <v>ESP</v>
      </c>
      <c r="R22" s="19">
        <f>D21</f>
        <v>7667</v>
      </c>
      <c r="S22" s="12">
        <v>3</v>
      </c>
      <c r="U22" s="10" t="str">
        <f>$B$24</f>
        <v>Fodor,Karla</v>
      </c>
      <c r="V22" s="19" t="str">
        <f>C24</f>
        <v>FRA</v>
      </c>
      <c r="W22" s="19">
        <f>D24</f>
        <v>10234</v>
      </c>
      <c r="X22" s="12">
        <v>4</v>
      </c>
    </row>
    <row r="23" spans="1:24" ht="11" customHeight="1" x14ac:dyDescent="0.15">
      <c r="A23" s="1">
        <v>13</v>
      </c>
      <c r="B23" s="31" t="s">
        <v>74</v>
      </c>
      <c r="C23" s="28" t="s">
        <v>75</v>
      </c>
      <c r="D23" s="29">
        <v>8500</v>
      </c>
      <c r="E23" s="5" t="str">
        <f>C8</f>
        <v>White</v>
      </c>
      <c r="F23" s="10" t="str">
        <f>B28</f>
        <v xml:space="preserve">Dufrechou,Julia  </v>
      </c>
      <c r="G23" s="11" t="str">
        <f>C28</f>
        <v>GLP</v>
      </c>
      <c r="H23" s="11">
        <f>D28</f>
        <v>10767</v>
      </c>
      <c r="I23" s="12">
        <v>4</v>
      </c>
      <c r="K23" s="10" t="str">
        <f>B33</f>
        <v xml:space="preserve">Del Campo,June  </v>
      </c>
      <c r="L23" s="11" t="str">
        <f>C33</f>
        <v>EUK</v>
      </c>
      <c r="M23" s="11">
        <f>D33</f>
        <v>10745</v>
      </c>
      <c r="N23" s="12">
        <v>3</v>
      </c>
      <c r="P23" s="10" t="str">
        <f>B32</f>
        <v xml:space="preserve">Masseron,Ozvan  </v>
      </c>
      <c r="Q23" s="11" t="str">
        <f>C32</f>
        <v>FRA</v>
      </c>
      <c r="R23" s="11">
        <f>D32</f>
        <v>10601</v>
      </c>
      <c r="S23" s="12">
        <v>4</v>
      </c>
      <c r="U23" s="10" t="str">
        <f>B29</f>
        <v xml:space="preserve">Milhau,Nahia  </v>
      </c>
      <c r="V23" s="11" t="str">
        <f>C29</f>
        <v>FRA</v>
      </c>
      <c r="W23" s="11">
        <f>D29</f>
        <v>10756</v>
      </c>
      <c r="X23" s="12">
        <v>3</v>
      </c>
    </row>
    <row r="24" spans="1:24" ht="11" customHeight="1" x14ac:dyDescent="0.15">
      <c r="A24" s="1">
        <v>14</v>
      </c>
      <c r="B24" s="32" t="s">
        <v>78</v>
      </c>
      <c r="C24" s="28" t="s">
        <v>60</v>
      </c>
      <c r="D24" s="29">
        <v>10234</v>
      </c>
      <c r="E24" s="5" t="str">
        <f>C9</f>
        <v>Green</v>
      </c>
      <c r="F24" s="14" t="str">
        <f>IF(S9=1,P9,IF(S10=1,P10,IF(S11=1,P11,IF(S12=1,P12,1.3))))</f>
        <v>Veselko,Francisca  </v>
      </c>
      <c r="G24" s="15" t="str">
        <f>IF(S9=1,Q9,IF(S10=1,Q10,IF(S11=1,Q11,IF(S12=1,Q12,""))))</f>
        <v>PRT</v>
      </c>
      <c r="H24" s="15">
        <f>D47</f>
        <v>0</v>
      </c>
      <c r="I24" s="16">
        <v>1</v>
      </c>
      <c r="K24" s="14" t="str">
        <f>IF(S9=2,P9,IF(S10=2,P10,IF(S11=2,P11,IF(S12=2,P12,2.3))))</f>
        <v>Demanez,Mae</v>
      </c>
      <c r="L24" s="15" t="str">
        <f>IF(S9=2,Q9,IF(S10=2,Q10,IF(S11=2,Q11,IF(S12=2,Q12,""))))</f>
        <v>GLP</v>
      </c>
      <c r="M24" s="15" t="str">
        <f>D40</f>
        <v>10575  </v>
      </c>
      <c r="N24" s="16">
        <v>4</v>
      </c>
      <c r="P24" s="14" t="str">
        <f>IF(X9=1,U9,IF(X10=1,U10,IF(X11=1,U11,IF(X12=1,U12,1.4))))</f>
        <v>Fierro,Vahine</v>
      </c>
      <c r="Q24" s="15" t="str">
        <f>IF(X9=1,V9,IF(X10=1,V10,IF(X11=1,V11,IF(X12=1,V12,""))))</f>
        <v>PYF</v>
      </c>
      <c r="R24" s="15">
        <f>N47</f>
        <v>0</v>
      </c>
      <c r="S24" s="16">
        <v>1</v>
      </c>
      <c r="U24" s="14" t="str">
        <f>IF(X9=2,U9,IF(X10=2,U10,IF(X11=2,U11,IF(X12=2,U12,2.4))))</f>
        <v>Conradi,Hina-Maria  </v>
      </c>
      <c r="V24" s="15" t="str">
        <f>IF(X9=2,V9,IF(X10=2,V10,IF(X11=2,V11,IF(X12=2,V12,""))))</f>
        <v>FRA</v>
      </c>
      <c r="W24" s="15" t="str">
        <f>D40</f>
        <v>10575  </v>
      </c>
      <c r="X24" s="16">
        <v>2</v>
      </c>
    </row>
    <row r="25" spans="1:24" ht="11" customHeight="1" x14ac:dyDescent="0.15">
      <c r="A25" s="1">
        <v>15</v>
      </c>
      <c r="B25" s="31" t="s">
        <v>77</v>
      </c>
      <c r="C25" s="28" t="s">
        <v>65</v>
      </c>
      <c r="D25" s="29">
        <v>9580</v>
      </c>
      <c r="E25" s="5" t="s">
        <v>43</v>
      </c>
      <c r="J25" s="1"/>
      <c r="K25" s="1"/>
      <c r="L25" s="1"/>
      <c r="M25" s="1"/>
      <c r="N25" s="1"/>
      <c r="O25" s="1"/>
      <c r="P25" s="1"/>
      <c r="Q25" s="17"/>
      <c r="R25" s="17"/>
      <c r="S25" s="1"/>
      <c r="T25" s="1"/>
      <c r="U25" s="1"/>
    </row>
    <row r="26" spans="1:24" ht="11" customHeight="1" x14ac:dyDescent="0.15">
      <c r="A26" s="1">
        <v>16</v>
      </c>
      <c r="B26" s="31" t="s">
        <v>76</v>
      </c>
      <c r="C26" s="28" t="s">
        <v>60</v>
      </c>
      <c r="D26" s="29">
        <v>9539</v>
      </c>
      <c r="E26" s="1"/>
      <c r="F26" s="4" t="s">
        <v>17</v>
      </c>
      <c r="G26" s="1">
        <v>300</v>
      </c>
      <c r="H26" s="1"/>
      <c r="I26" s="1" t="s">
        <v>7</v>
      </c>
      <c r="J26" s="1"/>
      <c r="K26" s="6">
        <f>IF($C$2=1500,0,IF($C$2=2000,0,IF($C$2=2500,0,IF($C$2=5000,0,IF($C$2=7500,225,IF($C$2=10000,300,IF($C$2=15000,300,"")))))))</f>
        <v>0</v>
      </c>
      <c r="L26" s="1"/>
      <c r="M26" s="1"/>
      <c r="N26" s="1"/>
      <c r="O26" s="1"/>
      <c r="P26" s="4" t="s">
        <v>18</v>
      </c>
      <c r="Q26" s="1">
        <v>280</v>
      </c>
      <c r="R26" s="1"/>
      <c r="S26" s="1" t="s">
        <v>7</v>
      </c>
      <c r="T26" s="1"/>
      <c r="U26" s="6">
        <f>IF($C$2=1500,0,IF($C$2=2000,0,IF($C$2=2500,0,IF($C$2=5000,0,IF($C$2=7500,175,IF($C$2=10000,200,IF($C$2=15000,200,"")))))))</f>
        <v>0</v>
      </c>
      <c r="V26" s="1"/>
      <c r="W26" s="1"/>
      <c r="X26" s="1"/>
    </row>
    <row r="27" spans="1:24" ht="11" customHeight="1" x14ac:dyDescent="0.15">
      <c r="A27" s="1">
        <v>17</v>
      </c>
      <c r="B27" s="27" t="s">
        <v>79</v>
      </c>
      <c r="C27" s="28" t="s">
        <v>75</v>
      </c>
      <c r="D27" s="29">
        <v>10420</v>
      </c>
      <c r="F27" s="2" t="s">
        <v>31</v>
      </c>
      <c r="K27" s="2" t="s">
        <v>32</v>
      </c>
      <c r="P27" s="2" t="s">
        <v>33</v>
      </c>
      <c r="Q27" s="17"/>
      <c r="R27" s="17"/>
      <c r="U27" s="2" t="s">
        <v>34</v>
      </c>
    </row>
    <row r="28" spans="1:24" ht="11" customHeight="1" x14ac:dyDescent="0.15">
      <c r="A28" s="1">
        <v>18</v>
      </c>
      <c r="B28" s="30" t="s">
        <v>80</v>
      </c>
      <c r="C28" s="28" t="s">
        <v>81</v>
      </c>
      <c r="D28" s="29">
        <v>10767</v>
      </c>
      <c r="E28" s="5" t="str">
        <f>$C$6</f>
        <v>Red</v>
      </c>
      <c r="F28" s="7" t="str">
        <f>IF(I16=1,F16,(IF(I17=1,F17,(IF(I18=1,F18,(IF(I19=1,F19,1.1)))))))</f>
        <v>Bonvalot,Teresa</v>
      </c>
      <c r="G28" s="8" t="str">
        <f>IF(I16=1,G16,(IF(I17=1,G17,(IF(I18=1,G18,(IF(I19=1,G19,"")))))))</f>
        <v>PRT</v>
      </c>
      <c r="H28" s="8"/>
      <c r="I28" s="9"/>
      <c r="K28" s="7" t="str">
        <f>IF(S16=1,P16,(IF(S17=1,P17,(IF(S18=1,P18,(IF(S19=1,P19,1.3)))))))</f>
        <v>Aizpurura,Maddi</v>
      </c>
      <c r="L28" s="8" t="str">
        <f>IF(S16=1,Q16,(IF(S17=1,Q17,(IF(S18=1,Q18,(IF(S19=1,Q19,"")))))))</f>
        <v>ESP</v>
      </c>
      <c r="M28" s="8"/>
      <c r="N28" s="9"/>
      <c r="P28" s="7" t="str">
        <f>IF(I21=1,F21,(IF(I22=1,F22,(IF(I23=1,F23,(IF(I24=1,F24,1.5)))))))</f>
        <v>Veselko,Francisca  </v>
      </c>
      <c r="Q28" s="18" t="str">
        <f>IF(I21=1,G21,(IF(I22=1,G22,(IF(I23=1,G23,(IF(I24=1,G24,"")))))))</f>
        <v>PRT</v>
      </c>
      <c r="R28" s="18"/>
      <c r="S28" s="9"/>
      <c r="U28" s="7" t="str">
        <f>IF(S24=1,P24,(IF(S22=1,P22,(IF(S23=1,P23,(IF(S21=1,P21,1.7)))))))</f>
        <v>Fierro,Vahine</v>
      </c>
      <c r="V28" s="8" t="str">
        <f>IF(S24=1,Q24,(IF(S22=1,Q22,(IF(S23=1,Q23,(IF(S21=1,Q21,"")))))))</f>
        <v>PYF</v>
      </c>
      <c r="W28" s="8"/>
      <c r="X28" s="9"/>
    </row>
    <row r="29" spans="1:24" ht="11" customHeight="1" x14ac:dyDescent="0.15">
      <c r="A29" s="1">
        <v>19</v>
      </c>
      <c r="B29" s="30" t="s">
        <v>82</v>
      </c>
      <c r="C29" s="28" t="s">
        <v>60</v>
      </c>
      <c r="D29" s="29">
        <v>10756</v>
      </c>
      <c r="E29" s="5" t="str">
        <f>$C$7</f>
        <v>Blue</v>
      </c>
      <c r="F29" s="10" t="str">
        <f>IF(S17=2,P17,(IF(S18=2,P18,(IF(S19=2,P19,(IF(S16=2,P16,2.3)))))))</f>
        <v>Hooft,Eveline</v>
      </c>
      <c r="G29" s="11" t="str">
        <f>IF(S17=2,Q17,(IF(S18=2,Q18,(IF(S19=2,Q19,(IF(S16=2,Q16,"")))))))</f>
        <v>NLD</v>
      </c>
      <c r="H29" s="11"/>
      <c r="I29" s="12"/>
      <c r="K29" s="10" t="str">
        <f>IF(I17=2,F17,(IF(I18=2,F18,(IF(I19=2,F19,(IF(I16=2,F16,2.1)))))))</f>
        <v>Machado,Lucia  </v>
      </c>
      <c r="L29" s="11" t="str">
        <f>IF(I17=2,G17,(IF(I18=2,G18,(IF(I19=2,G19,(IF(I16=2,G16,"")))))))</f>
        <v>CNY</v>
      </c>
      <c r="M29" s="11"/>
      <c r="N29" s="12"/>
      <c r="P29" s="10" t="str">
        <f>IF(S22=2,P22,(IF(S23=2,P23,(IF(S21=2,P21,(IF(S24=2,P24,2.7)))))))</f>
        <v>Joly,Uhaina</v>
      </c>
      <c r="Q29" s="11" t="str">
        <f>IF(S22=2,Q22,(IF(S23=2,Q23,(IF(S21=2,Q21,(IF(S24=2,Q24,"")))))))</f>
        <v>FRA</v>
      </c>
      <c r="R29" s="11"/>
      <c r="S29" s="12"/>
      <c r="U29" s="10" t="str">
        <f>IF(I24=2,F24,(IF(I23=2,F23,(IF(I21=2,F21,(IF(I22=2,F22,2.5)))))))</f>
        <v xml:space="preserve">Sanchez,Violeta  </v>
      </c>
      <c r="V29" s="19" t="str">
        <f>IF(I24=2,G24,(IF(I23=2,G23,(IF(I21=2,G21,(IF(I22=2,G22,"")))))))</f>
        <v>ESP</v>
      </c>
      <c r="W29" s="19"/>
      <c r="X29" s="12"/>
    </row>
    <row r="30" spans="1:24" ht="11" customHeight="1" x14ac:dyDescent="0.15">
      <c r="A30" s="1">
        <v>20</v>
      </c>
      <c r="B30" s="27" t="s">
        <v>83</v>
      </c>
      <c r="C30" s="28" t="s">
        <v>60</v>
      </c>
      <c r="D30" s="29">
        <v>10510</v>
      </c>
      <c r="E30" s="5" t="str">
        <f>$C$8</f>
        <v>White</v>
      </c>
      <c r="F30" s="10" t="str">
        <f>IF(N18=1,K18,(IF(N19=1,K19,(IF(N17=1,K17,(IF(N16=1,K16,1.2)))))))</f>
        <v>Lopes,Mafalda</v>
      </c>
      <c r="G30" s="11" t="str">
        <f>IF(N18=1,L18,(IF(N19=1,L19,(IF(N17=1,L17,(IF(N16=1,L16,"")))))))</f>
        <v>PRT</v>
      </c>
      <c r="H30" s="11"/>
      <c r="I30" s="12"/>
      <c r="K30" s="10" t="str">
        <f>IF(X18=1,U18,(IF(X19=1,U19,(IF(X16=1,U16,(IF(X17=1,U17,1.4)))))))</f>
        <v>Lacome,Juliette</v>
      </c>
      <c r="L30" s="11" t="str">
        <f>IF(X18=1,V18,(IF(X19=1,V19,(IF(X16=1,V16,(IF(X17=1,V17,"")))))))</f>
        <v>FRA</v>
      </c>
      <c r="M30" s="11"/>
      <c r="N30" s="12"/>
      <c r="P30" s="10" t="str">
        <f>IF(N22=1,K22,(IF(N21=1,K21,(IF(N24=1,K24,(IF(N23=1,K23,1.6)))))))</f>
        <v xml:space="preserve">Lartigue,Neis  </v>
      </c>
      <c r="Q30" s="19" t="str">
        <f>IF(N22=1,L22,(IF(N21=1,L21,(IF(N24=1,L24,(IF(N23=1,L23,"")))))))</f>
        <v>FRA</v>
      </c>
      <c r="R30" s="19"/>
      <c r="S30" s="12"/>
      <c r="U30" s="10" t="str">
        <f>IF(X23=1,U23,(IF(X21=1,U21,(IF(X24=1,U24,(IF(X22=1,U22,1.8)))))))</f>
        <v xml:space="preserve">Turner,Ellie  </v>
      </c>
      <c r="V30" s="11" t="str">
        <f>IF(X23=1,V23,(IF(X21=1,V21,(IF(X24=1,V24,(IF(X22=1,V22,"")))))))</f>
        <v>GBR</v>
      </c>
      <c r="W30" s="11"/>
      <c r="X30" s="12"/>
    </row>
    <row r="31" spans="1:24" ht="11" customHeight="1" x14ac:dyDescent="0.15">
      <c r="A31" s="1">
        <v>21</v>
      </c>
      <c r="B31" s="27" t="s">
        <v>84</v>
      </c>
      <c r="C31" s="28" t="s">
        <v>60</v>
      </c>
      <c r="D31" s="29">
        <v>10513</v>
      </c>
      <c r="E31" s="5" t="str">
        <f>$C$9</f>
        <v>Green</v>
      </c>
      <c r="F31" s="14" t="str">
        <f>IF(X19=2,U19,(IF(X16=2,U16,(IF(X17=2,U17,(IF(X18=2,U18,2.4)))))))</f>
        <v xml:space="preserve">Urresti,Sara  </v>
      </c>
      <c r="G31" s="15" t="str">
        <f>IF(X19=2,V19,(IF(X16=2,V16,(IF(X17=2,V17,(IF(X18=2,V18,"")))))))</f>
        <v>EUK</v>
      </c>
      <c r="H31" s="15"/>
      <c r="I31" s="16"/>
      <c r="K31" s="14" t="str">
        <f>IF(N19=2,K19,(IF(N16=2,K16,(IF(N18=2,K18,(IF(N17=2,K17,2.2)))))))</f>
        <v>Brandao,Mariana</v>
      </c>
      <c r="L31" s="15" t="str">
        <f>IF(N19=2,L19,(IF(N16=2,L16,(IF(N18=2,L18,(IF(N17=2,L17,"")))))))</f>
        <v>PRT</v>
      </c>
      <c r="M31" s="15"/>
      <c r="N31" s="16"/>
      <c r="P31" s="14" t="str">
        <f>IF(X21=2,U21,(IF(X24=2,U24,(IF(X22=2,U22,(IF(X23=2,U23,2.8)))))))</f>
        <v>Conradi,Hina-Maria  </v>
      </c>
      <c r="Q31" s="15" t="str">
        <f>IF(X21=2,V21,(IF(X24=2,V24,(IF(X22=2,V22,(IF(X23=2,V23,"")))))))</f>
        <v>FRA</v>
      </c>
      <c r="R31" s="15"/>
      <c r="S31" s="16"/>
      <c r="U31" s="14" t="str">
        <f>IF(N21=2,K21,(IF(N24=2,K24,(IF(N22=2,K22,(IF(N23=2,K23,2.6)))))))</f>
        <v>Suarez Diaz,Melania</v>
      </c>
      <c r="V31" s="20" t="str">
        <f>IF(N21=2,L21,(IF(N24=2,L24,(IF(N22=2,L22,(IF(N23=2,L23,"")))))))</f>
        <v>ESP</v>
      </c>
      <c r="W31" s="20"/>
      <c r="X31" s="16"/>
    </row>
    <row r="32" spans="1:24" ht="11" customHeight="1" x14ac:dyDescent="0.15">
      <c r="A32" s="1">
        <v>22</v>
      </c>
      <c r="B32" s="30" t="s">
        <v>85</v>
      </c>
      <c r="C32" s="28" t="s">
        <v>60</v>
      </c>
      <c r="D32" s="29">
        <v>10601</v>
      </c>
      <c r="E32" s="5" t="s">
        <v>16</v>
      </c>
      <c r="J32" s="1"/>
      <c r="Q32" s="11" t="str">
        <f>IF(X19=2,V19,(IF(X20=2,V20,(IF(X21=2,V21,(IF(X22=2,V22,"")))))))</f>
        <v/>
      </c>
      <c r="R32" s="11"/>
      <c r="S32" s="25"/>
      <c r="T32" s="1"/>
      <c r="U32" s="1"/>
    </row>
    <row r="33" spans="1:24" ht="11" customHeight="1" x14ac:dyDescent="0.15">
      <c r="A33" s="1">
        <v>23</v>
      </c>
      <c r="B33" s="30" t="s">
        <v>86</v>
      </c>
      <c r="C33" s="33" t="s">
        <v>75</v>
      </c>
      <c r="D33" s="29">
        <v>10745</v>
      </c>
      <c r="F33" s="4" t="s">
        <v>40</v>
      </c>
      <c r="G33" s="1">
        <v>420</v>
      </c>
      <c r="H33" s="1"/>
      <c r="I33" s="1" t="s">
        <v>7</v>
      </c>
      <c r="J33" s="1"/>
      <c r="K33" s="6">
        <f>IF($C$2=1500,50,IF($C$2=2000,100,IF($C$2=2500,150,IF($C$2=5000,250,IF($C$2=7500,375,IF($C$2=10000,500,IF($C$2=15000,500,"")))))))</f>
        <v>250</v>
      </c>
      <c r="L33" s="17"/>
      <c r="M33" s="17"/>
      <c r="N33" s="1"/>
      <c r="O33" s="1"/>
      <c r="P33" s="6"/>
      <c r="Q33" s="11"/>
      <c r="R33" s="11"/>
      <c r="S33" s="25"/>
      <c r="T33" s="1"/>
      <c r="U33" s="1"/>
    </row>
    <row r="34" spans="1:24" ht="11" customHeight="1" x14ac:dyDescent="0.15">
      <c r="A34" s="1">
        <v>24</v>
      </c>
      <c r="B34" s="31" t="s">
        <v>87</v>
      </c>
      <c r="C34" s="33" t="s">
        <v>65</v>
      </c>
      <c r="D34" s="29">
        <v>9585</v>
      </c>
      <c r="F34" s="2" t="s">
        <v>19</v>
      </c>
      <c r="K34" s="2" t="s">
        <v>20</v>
      </c>
      <c r="P34" s="2" t="s">
        <v>21</v>
      </c>
      <c r="Q34" s="17"/>
      <c r="R34" s="17"/>
      <c r="U34" s="2" t="s">
        <v>22</v>
      </c>
    </row>
    <row r="35" spans="1:24" ht="11" customHeight="1" x14ac:dyDescent="0.15">
      <c r="A35" s="1">
        <v>25</v>
      </c>
      <c r="B35" s="30" t="s">
        <v>88</v>
      </c>
      <c r="C35" s="34" t="s">
        <v>75</v>
      </c>
      <c r="D35" s="34" t="s">
        <v>89</v>
      </c>
      <c r="E35" s="5" t="str">
        <f>$C$6</f>
        <v>Red</v>
      </c>
      <c r="F35" s="7">
        <f>IF(I28=1,F28,(IF(I29=1,F29,(IF(I30=1,F30,(IF(I31=1,F31,1.1)))))))</f>
        <v>1.1000000000000001</v>
      </c>
      <c r="G35" s="8" t="str">
        <f>IF(I28=1,G28,(IF(I29=1,G29,(IF(I30=1,G30,(IF(I31=1,G31,"")))))))</f>
        <v/>
      </c>
      <c r="H35" s="8"/>
      <c r="I35" s="9"/>
      <c r="K35" s="7">
        <f>IF(I28=2,F28,(IF(I29=2,F29,(IF(I30=2,F30,(IF(I31=2,F31,2.1)))))))</f>
        <v>2.1</v>
      </c>
      <c r="L35" s="8" t="str">
        <f>IF(I28=2,G28,(IF(I29=2,G29,(IF(I30=2,G30,(IF(I31=2,G31,"")))))))</f>
        <v/>
      </c>
      <c r="M35" s="8"/>
      <c r="N35" s="9"/>
      <c r="P35" s="7">
        <f>IF(S28=1,P28,(IF(S29=1,P29,(IF(S30=1,P30,(IF(S31=1,P31,1.3)))))))</f>
        <v>1.3</v>
      </c>
      <c r="Q35" s="8" t="str">
        <f>IF(S28=1,Q28,(IF(S29=1,Q29,(IF(S30=1,Q30,(IF(S31=1,Q31,"")))))))</f>
        <v/>
      </c>
      <c r="R35" s="8"/>
      <c r="S35" s="9"/>
      <c r="U35" s="7">
        <f>IF(S28=2,P28,(IF(S29=2,P29,(IF(S30=2,P30,(IF(S31=2,P31,2.3)))))))</f>
        <v>2.2999999999999998</v>
      </c>
      <c r="V35" s="8" t="str">
        <f>IF(S28=2,Q28,(IF(S29=2,Q29,(IF(S30=2,Q30,(IF(S31=2,Q31,"")))))))</f>
        <v/>
      </c>
      <c r="W35" s="8"/>
      <c r="X35" s="9"/>
    </row>
    <row r="36" spans="1:24" ht="11" customHeight="1" x14ac:dyDescent="0.15">
      <c r="A36" s="1">
        <v>26</v>
      </c>
      <c r="B36" s="30" t="s">
        <v>90</v>
      </c>
      <c r="C36" s="34" t="s">
        <v>58</v>
      </c>
      <c r="D36" s="34" t="s">
        <v>91</v>
      </c>
      <c r="E36" s="5" t="str">
        <f>$C$7</f>
        <v>Blue</v>
      </c>
      <c r="F36" s="14">
        <f>IF(N29=2,K29,(IF(N30=2,K30,(IF(N31=2,K31,(IF(N28=2,K28,2.2)))))))</f>
        <v>2.2000000000000002</v>
      </c>
      <c r="G36" s="15" t="str">
        <f>IF(N29=2,L29,(IF(N30=2,L30,(IF(N31=2,L31,(IF(N28=2,L28,"")))))))</f>
        <v/>
      </c>
      <c r="H36" s="15"/>
      <c r="I36" s="16"/>
      <c r="K36" s="14">
        <f>IF(N29=1,K3,(IF(N30=1,K30,(IF(N31=1,K31,(IF(N28=1,K28,1.2)))))))</f>
        <v>1.2</v>
      </c>
      <c r="L36" s="15" t="str">
        <f>IF(N29=1,L29,(IF(N30=1,L30,(IF(N31=1,L31,(IF(N28=1,L28,"")))))))</f>
        <v/>
      </c>
      <c r="M36" s="15"/>
      <c r="N36" s="16"/>
      <c r="P36" s="14">
        <f>IF(X29=2,U29,(IF(X30=2,U30,(IF(X31=2,U31,(IF(X28=2,U28,2.4)))))))</f>
        <v>2.4</v>
      </c>
      <c r="Q36" s="15" t="str">
        <f>IF(X29=2,V29,(IF(X30=2,V30,(IF(X31=2,V31,(IF(X28=2,V28,"")))))))</f>
        <v/>
      </c>
      <c r="R36" s="15"/>
      <c r="S36" s="16"/>
      <c r="U36" s="14">
        <f>IF(X29=1,U29,(IF(X30=1,U30,(IF(X31=1,U31,(IF(X28=1,U28,1.4)))))))</f>
        <v>1.4</v>
      </c>
      <c r="V36" s="15" t="str">
        <f>IF(X29=1,V29,(IF(X30=1,V30,(IF(X31=1,V31,(IF(X28=1,V28,"")))))))</f>
        <v/>
      </c>
      <c r="W36" s="15"/>
      <c r="X36" s="16"/>
    </row>
    <row r="37" spans="1:24" ht="11" customHeight="1" x14ac:dyDescent="0.15">
      <c r="A37" s="1">
        <v>27</v>
      </c>
      <c r="B37" s="31" t="s">
        <v>92</v>
      </c>
      <c r="C37" s="33" t="s">
        <v>93</v>
      </c>
      <c r="D37" s="29">
        <v>7371</v>
      </c>
      <c r="E37" s="5" t="s">
        <v>23</v>
      </c>
      <c r="F37" s="11"/>
      <c r="G37" s="11"/>
      <c r="H37" s="11"/>
      <c r="I37" s="11"/>
      <c r="K37" s="11"/>
      <c r="L37" s="11"/>
      <c r="M37" s="11"/>
      <c r="N37" s="11"/>
      <c r="P37" s="11"/>
      <c r="Q37" s="11"/>
      <c r="R37" s="11"/>
      <c r="S37" s="11"/>
      <c r="U37" s="11"/>
      <c r="V37" s="11"/>
      <c r="W37" s="11"/>
    </row>
    <row r="38" spans="1:24" ht="11" customHeight="1" x14ac:dyDescent="0.15">
      <c r="A38" s="1">
        <v>28</v>
      </c>
      <c r="B38" s="31" t="s">
        <v>94</v>
      </c>
      <c r="C38" s="35" t="s">
        <v>58</v>
      </c>
      <c r="D38" s="29">
        <v>11414</v>
      </c>
      <c r="F38" s="4" t="s">
        <v>41</v>
      </c>
      <c r="G38" s="1">
        <v>560</v>
      </c>
      <c r="H38" s="1"/>
      <c r="I38" s="1" t="s">
        <v>7</v>
      </c>
      <c r="J38" s="1"/>
      <c r="K38" s="6">
        <f>IF($C$2=1500,100,IF($C$2=2000,150,IF($C$2=2500,250,IF($C$2=5000,550,IF($C$2=7500,700,IF($C$2=10000,1000,IF($C$2=15000,1000,"")))))))</f>
        <v>550</v>
      </c>
      <c r="Q38" s="17"/>
      <c r="R38" s="17"/>
    </row>
    <row r="39" spans="1:24" ht="11" customHeight="1" x14ac:dyDescent="0.15">
      <c r="A39" s="1">
        <v>29</v>
      </c>
      <c r="B39" s="30" t="s">
        <v>95</v>
      </c>
      <c r="C39" s="34" t="s">
        <v>96</v>
      </c>
      <c r="D39" s="34">
        <v>11324</v>
      </c>
      <c r="F39" s="2" t="s">
        <v>24</v>
      </c>
      <c r="K39" s="2" t="s">
        <v>25</v>
      </c>
      <c r="P39" s="1"/>
      <c r="Q39" s="21"/>
      <c r="R39" s="21"/>
      <c r="S39" s="1"/>
      <c r="U39" s="2" t="s">
        <v>26</v>
      </c>
    </row>
    <row r="40" spans="1:24" ht="11" customHeight="1" x14ac:dyDescent="0.15">
      <c r="A40" s="1">
        <v>30</v>
      </c>
      <c r="B40" s="30" t="s">
        <v>97</v>
      </c>
      <c r="C40" s="34" t="s">
        <v>60</v>
      </c>
      <c r="D40" s="34" t="s">
        <v>98</v>
      </c>
      <c r="E40" s="5" t="str">
        <f>$C$6</f>
        <v>Red</v>
      </c>
      <c r="F40" s="7">
        <f>IF(I35=1,F35,(IF(I36=1,F36,1.1)))</f>
        <v>1.1000000000000001</v>
      </c>
      <c r="G40" s="8" t="str">
        <f>IF(I35=1,G35,(IF(I36=1,G36,"")))</f>
        <v/>
      </c>
      <c r="H40" s="8"/>
      <c r="I40" s="9"/>
      <c r="K40" s="7">
        <f>IF(S35=1,P35,(IF(S36=1,P36,1.3)))</f>
        <v>1.3</v>
      </c>
      <c r="L40" s="8" t="str">
        <f>IF(S35=1,Q35,(IF(S36=1,Q36,"")))</f>
        <v/>
      </c>
      <c r="M40" s="8"/>
      <c r="N40" s="9"/>
      <c r="P40" s="22" t="str">
        <f>IF(X40=1,L43,IF(X40=2,L44,""))</f>
        <v/>
      </c>
      <c r="Q40" s="17" t="str">
        <f>IF(X40=1,K43,IF(X40=2,K44,""))</f>
        <v/>
      </c>
      <c r="R40" s="17"/>
      <c r="S40" s="1" t="s">
        <v>7</v>
      </c>
      <c r="T40" s="1" t="str">
        <f>IF(X40=1,O43,IF(X40=2,O44,IF(X40=3,O45,IF(X40=4,O46,O43))))</f>
        <v>1st</v>
      </c>
      <c r="U40" s="7">
        <f>IF(I40=1,F40,(IF(I41=1,F41,1.1)))</f>
        <v>1.1000000000000001</v>
      </c>
      <c r="V40" s="8" t="str">
        <f>IF(I40=1,G40,(IF(I41=1,G41,"")))</f>
        <v/>
      </c>
      <c r="W40" s="8"/>
      <c r="X40" s="9"/>
    </row>
    <row r="41" spans="1:24" ht="11" customHeight="1" x14ac:dyDescent="0.15">
      <c r="A41" s="1">
        <v>31</v>
      </c>
      <c r="B41" s="27"/>
      <c r="C41" s="33"/>
      <c r="D41" s="29"/>
      <c r="E41" s="5" t="str">
        <f>$C$7</f>
        <v>Blue</v>
      </c>
      <c r="F41" s="14">
        <f>IF(N36=1,K36,(IF(N35=1,K35,1.2)))</f>
        <v>1.2</v>
      </c>
      <c r="G41" s="15" t="str">
        <f>IF(N36=1,L36,(IF(N35=1,L35,"")))</f>
        <v/>
      </c>
      <c r="H41" s="15"/>
      <c r="I41" s="16"/>
      <c r="K41" s="14">
        <f>IF(X36=1,U36,(IF(X35=1,U35,1.4)))</f>
        <v>1.4</v>
      </c>
      <c r="L41" s="15" t="str">
        <f>IF(X36=1,V36,(IF(X35=1,V35,"")))</f>
        <v/>
      </c>
      <c r="M41" s="15"/>
      <c r="N41" s="16"/>
      <c r="P41" s="22" t="str">
        <f>IF(X41=1,L43,IF(X41=2,L44,""))</f>
        <v/>
      </c>
      <c r="Q41" s="17" t="str">
        <f>IF(X41=1,K43,IF(X41=2,K44,""))</f>
        <v/>
      </c>
      <c r="R41" s="17"/>
      <c r="S41" s="1" t="s">
        <v>7</v>
      </c>
      <c r="T41" s="1" t="str">
        <f>IF(X41=1,O43,IF(X41=2,O44,IF(X41=3,O46,IF(X41=4,O47,O44))))</f>
        <v>2nd</v>
      </c>
      <c r="U41" s="14">
        <f>IF(N41=1,K41,(IF(N40=1,K40,1.2)))</f>
        <v>1.2</v>
      </c>
      <c r="V41" s="15" t="str">
        <f>IF(N41=1,L41,(IF(N40=1,L40,"")))</f>
        <v/>
      </c>
      <c r="W41" s="15"/>
      <c r="X41" s="16"/>
    </row>
    <row r="42" spans="1:24" ht="11" customHeight="1" x14ac:dyDescent="0.15">
      <c r="A42" s="1">
        <v>32</v>
      </c>
      <c r="B42" s="27" t="s">
        <v>100</v>
      </c>
      <c r="C42" s="33" t="s">
        <v>58</v>
      </c>
      <c r="D42" s="29">
        <v>11425</v>
      </c>
      <c r="L42" s="2" t="s">
        <v>26</v>
      </c>
      <c r="P42" s="1"/>
      <c r="Q42" s="17"/>
      <c r="R42" s="17"/>
      <c r="S42" s="1"/>
    </row>
    <row r="43" spans="1:24" ht="11" customHeight="1" x14ac:dyDescent="0.15">
      <c r="A43" s="1">
        <v>33</v>
      </c>
      <c r="B43" s="30" t="s">
        <v>101</v>
      </c>
      <c r="C43" s="36" t="s">
        <v>96</v>
      </c>
      <c r="D43" s="36" t="s">
        <v>102</v>
      </c>
      <c r="K43" s="1">
        <v>1000</v>
      </c>
      <c r="L43" s="26">
        <f>IF($C$2=1500,750,IF($C$2=2000,900,IF($C$2=2500,1000,IF($C$2=5000,2000,IF($C$2=7500,2000,IF($C$2=10000,2500,IF($C$2=15000,6000,"")))))))</f>
        <v>2000</v>
      </c>
      <c r="M43" s="26"/>
      <c r="N43" s="1" t="s">
        <v>7</v>
      </c>
      <c r="O43" s="2" t="s">
        <v>27</v>
      </c>
      <c r="P43" s="1"/>
      <c r="Q43" s="17"/>
      <c r="R43" s="17"/>
      <c r="S43" s="1"/>
    </row>
    <row r="44" spans="1:24" ht="11" customHeight="1" x14ac:dyDescent="0.15">
      <c r="A44" s="1">
        <v>34</v>
      </c>
      <c r="B44" s="27" t="s">
        <v>103</v>
      </c>
      <c r="C44" s="28" t="s">
        <v>58</v>
      </c>
      <c r="D44" s="37">
        <v>11393</v>
      </c>
      <c r="K44" s="1">
        <v>750</v>
      </c>
      <c r="L44" s="26">
        <f>IF($C$2=1500,350,IF($C$2=2000,400,IF($C$2=2500,400,IF($C$2=5000,900,IF($C$2=7500,1000,IF($C$2=10000,1500,IF($C$2=15000,3000,"")))))))</f>
        <v>900</v>
      </c>
      <c r="M44" s="26"/>
      <c r="N44" s="1" t="s">
        <v>7</v>
      </c>
      <c r="O44" s="2" t="s">
        <v>28</v>
      </c>
      <c r="P44" s="1"/>
      <c r="Q44" s="17"/>
      <c r="R44" s="17"/>
      <c r="S44" s="1"/>
    </row>
    <row r="45" spans="1:24" ht="9.75" customHeight="1" x14ac:dyDescent="0.15">
      <c r="A45" s="1">
        <v>35</v>
      </c>
      <c r="B45" s="31" t="s">
        <v>104</v>
      </c>
      <c r="C45" s="38" t="s">
        <v>60</v>
      </c>
      <c r="D45" s="37">
        <v>11606</v>
      </c>
    </row>
    <row r="46" spans="1:24" ht="9.75" customHeight="1" x14ac:dyDescent="0.15">
      <c r="A46" s="1">
        <v>36</v>
      </c>
      <c r="B46" s="30" t="s">
        <v>105</v>
      </c>
      <c r="C46" s="28" t="s">
        <v>65</v>
      </c>
      <c r="D46" s="37">
        <v>10848</v>
      </c>
    </row>
    <row r="47" spans="1:24" ht="9.75" customHeight="1" x14ac:dyDescent="0.15">
      <c r="A47" s="1">
        <v>37</v>
      </c>
      <c r="B47" s="30"/>
      <c r="C47" s="28"/>
      <c r="D47" s="37"/>
    </row>
    <row r="48" spans="1:24" ht="9.75" customHeight="1" x14ac:dyDescent="0.15">
      <c r="A48" s="1">
        <v>38</v>
      </c>
      <c r="B48" s="1">
        <v>38</v>
      </c>
      <c r="C48" s="13"/>
    </row>
    <row r="49" spans="1:4" ht="9.75" customHeight="1" x14ac:dyDescent="0.15">
      <c r="A49" s="1">
        <v>39</v>
      </c>
      <c r="B49" s="30" t="s">
        <v>106</v>
      </c>
      <c r="C49" s="28" t="s">
        <v>81</v>
      </c>
      <c r="D49" s="37">
        <v>11687</v>
      </c>
    </row>
    <row r="50" spans="1:4" ht="9.75" customHeight="1" x14ac:dyDescent="0.15">
      <c r="A50" s="1">
        <v>40</v>
      </c>
      <c r="B50" s="1">
        <v>40</v>
      </c>
      <c r="C50" s="13"/>
    </row>
    <row r="51" spans="1:4" ht="9.75" customHeight="1" x14ac:dyDescent="0.15">
      <c r="A51" s="1">
        <v>41</v>
      </c>
      <c r="B51" s="1">
        <v>41</v>
      </c>
      <c r="C51" s="13"/>
    </row>
    <row r="52" spans="1:4" ht="9.75" customHeight="1" x14ac:dyDescent="0.15">
      <c r="A52" s="1">
        <v>42</v>
      </c>
      <c r="B52" s="1">
        <v>42</v>
      </c>
      <c r="C52" s="13"/>
    </row>
    <row r="53" spans="1:4" ht="9.75" customHeight="1" x14ac:dyDescent="0.15">
      <c r="A53" s="1">
        <v>43</v>
      </c>
      <c r="B53" s="1">
        <v>43</v>
      </c>
      <c r="C53" s="13"/>
    </row>
    <row r="54" spans="1:4" ht="9.75" customHeight="1" x14ac:dyDescent="0.15">
      <c r="A54" s="1">
        <v>44</v>
      </c>
      <c r="B54" s="1">
        <v>44</v>
      </c>
      <c r="C54" s="13"/>
    </row>
    <row r="55" spans="1:4" ht="9.75" customHeight="1" x14ac:dyDescent="0.15">
      <c r="A55" s="1">
        <v>45</v>
      </c>
      <c r="B55" s="1">
        <v>45</v>
      </c>
      <c r="C55" s="13"/>
    </row>
    <row r="56" spans="1:4" ht="9.75" customHeight="1" x14ac:dyDescent="0.15">
      <c r="A56" s="1">
        <v>46</v>
      </c>
      <c r="B56" s="1">
        <v>46</v>
      </c>
      <c r="C56" s="13"/>
    </row>
    <row r="57" spans="1:4" ht="9.75" customHeight="1" x14ac:dyDescent="0.15">
      <c r="A57" s="1">
        <v>47</v>
      </c>
      <c r="B57" s="1">
        <v>47</v>
      </c>
      <c r="C57" s="13"/>
    </row>
    <row r="58" spans="1:4" ht="9.75" customHeight="1" x14ac:dyDescent="0.15">
      <c r="A58" s="1">
        <v>48</v>
      </c>
      <c r="B58" s="1">
        <v>48</v>
      </c>
      <c r="C58" s="13"/>
    </row>
    <row r="59" spans="1:4" ht="9.75" customHeight="1" x14ac:dyDescent="0.15">
      <c r="A59" s="1">
        <v>49</v>
      </c>
      <c r="C59" s="13"/>
    </row>
    <row r="60" spans="1:4" ht="9.75" customHeight="1" x14ac:dyDescent="0.15">
      <c r="A60" s="1">
        <v>50</v>
      </c>
      <c r="C60" s="13"/>
    </row>
    <row r="61" spans="1:4" ht="9.75" customHeight="1" x14ac:dyDescent="0.15">
      <c r="A61" s="1">
        <v>51</v>
      </c>
      <c r="C61" s="13"/>
    </row>
    <row r="62" spans="1:4" ht="9.75" customHeight="1" x14ac:dyDescent="0.15">
      <c r="A62" s="1">
        <v>52</v>
      </c>
      <c r="C62" s="13"/>
    </row>
    <row r="63" spans="1:4" ht="9.75" customHeight="1" x14ac:dyDescent="0.15">
      <c r="A63" s="1">
        <v>53</v>
      </c>
      <c r="C63" s="13"/>
    </row>
    <row r="64" spans="1:4" ht="9.75" customHeight="1" x14ac:dyDescent="0.15">
      <c r="A64" s="1">
        <v>54</v>
      </c>
      <c r="C64" s="13"/>
    </row>
    <row r="65" spans="1:3" ht="9.75" customHeight="1" x14ac:dyDescent="0.15">
      <c r="A65" s="1">
        <v>55</v>
      </c>
      <c r="C65" s="13"/>
    </row>
    <row r="66" spans="1:3" ht="9.75" customHeight="1" x14ac:dyDescent="0.15">
      <c r="A66" s="1">
        <v>56</v>
      </c>
      <c r="C66" s="13"/>
    </row>
    <row r="67" spans="1:3" ht="9.75" customHeight="1" x14ac:dyDescent="0.15">
      <c r="A67" s="1">
        <v>57</v>
      </c>
      <c r="C67" s="13"/>
    </row>
    <row r="68" spans="1:3" ht="9.75" customHeight="1" x14ac:dyDescent="0.15">
      <c r="A68" s="1">
        <v>58</v>
      </c>
      <c r="C68" s="13"/>
    </row>
    <row r="69" spans="1:3" ht="9.75" customHeight="1" x14ac:dyDescent="0.15">
      <c r="A69" s="1">
        <v>59</v>
      </c>
      <c r="C69" s="13"/>
    </row>
    <row r="70" spans="1:3" ht="9.75" customHeight="1" x14ac:dyDescent="0.15">
      <c r="A70" s="1">
        <v>60</v>
      </c>
      <c r="C70" s="13"/>
    </row>
    <row r="71" spans="1:3" ht="9.75" customHeight="1" x14ac:dyDescent="0.15">
      <c r="A71" s="1">
        <v>61</v>
      </c>
      <c r="C71" s="13"/>
    </row>
    <row r="72" spans="1:3" ht="9.75" customHeight="1" x14ac:dyDescent="0.15">
      <c r="A72" s="1">
        <v>62</v>
      </c>
      <c r="C72" s="13"/>
    </row>
    <row r="73" spans="1:3" ht="9.75" customHeight="1" x14ac:dyDescent="0.15">
      <c r="A73" s="1">
        <v>63</v>
      </c>
      <c r="C73" s="13"/>
    </row>
    <row r="74" spans="1:3" ht="9.75" customHeight="1" x14ac:dyDescent="0.15">
      <c r="A74" s="1">
        <v>64</v>
      </c>
      <c r="C74" s="13"/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scale="94" orientation="portrait" horizontalDpi="360" verticalDpi="360" copies="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MenLQS1-6Grade32Format8mxm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</dc:creator>
  <cp:lastModifiedBy>Microsoft Office User</cp:lastModifiedBy>
  <cp:lastPrinted>2017-06-23T20:24:06Z</cp:lastPrinted>
  <dcterms:created xsi:type="dcterms:W3CDTF">1998-02-09T08:25:30Z</dcterms:created>
  <dcterms:modified xsi:type="dcterms:W3CDTF">2017-06-23T20:24:08Z</dcterms:modified>
</cp:coreProperties>
</file>